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8_{02250A9D-20DD-430E-93D4-2E230661F689}" xr6:coauthVersionLast="47" xr6:coauthVersionMax="47" xr10:uidLastSave="{00000000-0000-0000-0000-000000000000}"/>
  <bookViews>
    <workbookView xWindow="-120" yWindow="-120" windowWidth="29040" windowHeight="15720" xr2:uid="{00000000-000D-0000-FFFF-FFFF00000000}"/>
  </bookViews>
  <sheets>
    <sheet name="家電一覽表" sheetId="1" r:id="rId1"/>
    <sheet name="空調專區一覽表" sheetId="2" r:id="rId2"/>
    <sheet name="家庭影音專區一覽表" sheetId="3" r:id="rId3"/>
    <sheet name="居家生活用品" sheetId="4" r:id="rId4"/>
    <sheet name="健康保養" sheetId="5" r:id="rId5"/>
    <sheet name="電話機" sheetId="6" r:id="rId6"/>
    <sheet name="遠程及偏遠地區" sheetId="7" r:id="rId7"/>
    <sheet name="南北營運處及實體通路處窗口名單" sheetId="8" r:id="rId8"/>
    <sheet name="安裝與配送原則"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 l="1"/>
  <c r="B1" i="7"/>
  <c r="J1" i="7"/>
  <c r="A2" i="7"/>
  <c r="B2" i="7"/>
  <c r="C2" i="7"/>
  <c r="D2" i="7"/>
  <c r="E2" i="7"/>
  <c r="F2" i="7"/>
  <c r="G2" i="7"/>
  <c r="H2" i="7"/>
  <c r="I2" i="7"/>
  <c r="J2" i="7"/>
  <c r="K2" i="7"/>
  <c r="L2" i="7"/>
  <c r="M2" i="7"/>
  <c r="N2" i="7"/>
  <c r="A3" i="7"/>
  <c r="B3" i="7"/>
  <c r="C3" i="7"/>
  <c r="D3" i="7"/>
  <c r="J3" i="7"/>
  <c r="A4" i="7"/>
  <c r="B4" i="7"/>
  <c r="C4" i="7"/>
  <c r="D4" i="7"/>
  <c r="E4" i="7"/>
  <c r="F4" i="7"/>
  <c r="J4" i="7"/>
  <c r="K4" i="7"/>
  <c r="A5" i="7"/>
  <c r="B5" i="7"/>
  <c r="C5" i="7"/>
  <c r="J5" i="7"/>
  <c r="A6" i="7"/>
  <c r="B6" i="7"/>
  <c r="C6" i="7"/>
  <c r="D6" i="7"/>
  <c r="E6" i="7"/>
  <c r="F6" i="7"/>
  <c r="G6" i="7"/>
  <c r="H6" i="7"/>
  <c r="I6" i="7"/>
  <c r="J6" i="7"/>
  <c r="B7" i="7"/>
  <c r="C7" i="7"/>
  <c r="D7" i="7"/>
  <c r="A8" i="7"/>
  <c r="B8" i="7"/>
  <c r="C8" i="7"/>
  <c r="D8" i="7"/>
  <c r="E8" i="7"/>
  <c r="J8" i="7"/>
  <c r="A9" i="7"/>
  <c r="B9" i="7"/>
  <c r="C9" i="7"/>
  <c r="D9" i="7"/>
  <c r="E9" i="7"/>
  <c r="F9" i="7"/>
  <c r="G9" i="7"/>
  <c r="H9" i="7"/>
  <c r="I9" i="7"/>
  <c r="J9" i="7"/>
  <c r="K9" i="7"/>
  <c r="B10" i="7"/>
  <c r="A11" i="7"/>
  <c r="B11" i="7"/>
  <c r="C11" i="7"/>
  <c r="D11" i="7"/>
  <c r="E11" i="7"/>
  <c r="F11" i="7"/>
  <c r="G11" i="7"/>
  <c r="H11" i="7"/>
  <c r="I11" i="7"/>
  <c r="B12" i="7"/>
  <c r="C12" i="7"/>
  <c r="D12" i="7"/>
  <c r="E12" i="7"/>
  <c r="F12" i="7"/>
  <c r="G12" i="7"/>
  <c r="H12" i="7"/>
  <c r="A13" i="7"/>
  <c r="B13" i="7"/>
  <c r="C13" i="7"/>
  <c r="D13" i="7"/>
  <c r="E13" i="7"/>
  <c r="F13" i="7"/>
  <c r="G13" i="7"/>
  <c r="H13" i="7"/>
  <c r="I13" i="7"/>
  <c r="B14" i="7"/>
  <c r="C14" i="7"/>
  <c r="D14" i="7"/>
  <c r="E14" i="7"/>
  <c r="F14" i="7"/>
  <c r="G14" i="7"/>
  <c r="A15" i="7"/>
  <c r="B15" i="7"/>
  <c r="C15" i="7"/>
  <c r="D15" i="7"/>
  <c r="E15" i="7"/>
  <c r="F15" i="7"/>
  <c r="G15" i="7"/>
  <c r="H15" i="7"/>
  <c r="I15" i="7"/>
  <c r="J15" i="7"/>
  <c r="K15" i="7"/>
  <c r="B16" i="7"/>
  <c r="A17" i="7"/>
  <c r="B17" i="7"/>
  <c r="C17" i="7"/>
  <c r="D17" i="7"/>
  <c r="E17" i="7"/>
  <c r="F17" i="7"/>
  <c r="G17" i="7"/>
  <c r="A18" i="7"/>
  <c r="B18" i="7"/>
  <c r="C18" i="7"/>
  <c r="D18" i="7"/>
  <c r="E18" i="7"/>
  <c r="F18" i="7"/>
  <c r="G18" i="7"/>
  <c r="H18" i="7"/>
  <c r="I18" i="7"/>
  <c r="J18" i="7"/>
  <c r="K18" i="7"/>
  <c r="L18" i="7"/>
  <c r="M18" i="7"/>
  <c r="N18" i="7"/>
  <c r="O18" i="7"/>
  <c r="A19" i="7"/>
  <c r="B19" i="7"/>
  <c r="C19" i="7"/>
  <c r="D19" i="7"/>
  <c r="E19" i="7"/>
  <c r="F19" i="7"/>
  <c r="J19" i="7"/>
  <c r="K19" i="7"/>
  <c r="L19" i="7"/>
  <c r="M19" i="7"/>
  <c r="N19" i="7"/>
  <c r="O19" i="7"/>
  <c r="A20" i="7"/>
  <c r="B20" i="7"/>
  <c r="C20" i="7"/>
  <c r="D20" i="7"/>
  <c r="E20" i="7"/>
  <c r="F20" i="7"/>
  <c r="G20" i="7"/>
  <c r="H20" i="7"/>
  <c r="I20" i="7"/>
  <c r="J20" i="7"/>
  <c r="K20" i="7"/>
  <c r="L20" i="7"/>
  <c r="M20" i="7"/>
  <c r="N20" i="7"/>
  <c r="O20" i="7"/>
  <c r="P20" i="7"/>
  <c r="Q20" i="7"/>
  <c r="B21" i="7"/>
  <c r="C21" i="7"/>
  <c r="D21" i="7"/>
  <c r="E21" i="7"/>
  <c r="F21" i="7"/>
  <c r="G21" i="7"/>
  <c r="J21" i="7"/>
  <c r="K21" i="7"/>
  <c r="L21" i="7"/>
  <c r="M21" i="7"/>
  <c r="A22" i="7"/>
  <c r="B22" i="7"/>
  <c r="C22" i="7"/>
  <c r="D22" i="7"/>
  <c r="J22" i="7"/>
  <c r="K22" i="7"/>
  <c r="L22" i="7"/>
  <c r="A23" i="7"/>
  <c r="B23" i="7"/>
  <c r="C23" i="7"/>
  <c r="D23" i="7"/>
  <c r="E23" i="7"/>
  <c r="F23" i="7"/>
  <c r="G23" i="7"/>
  <c r="H23" i="7"/>
  <c r="J23" i="7"/>
  <c r="K23" i="7"/>
  <c r="L23" i="7"/>
  <c r="A24" i="7"/>
  <c r="B24" i="7"/>
  <c r="C24" i="7"/>
  <c r="D24" i="7"/>
  <c r="J24" i="7"/>
  <c r="K24" i="7"/>
  <c r="L24" i="7"/>
  <c r="M24" i="7"/>
  <c r="N24" i="7"/>
  <c r="O24" i="7"/>
  <c r="P24" i="7"/>
  <c r="Q24" i="7"/>
  <c r="J25" i="7"/>
  <c r="K25" i="7"/>
  <c r="L25" i="7"/>
  <c r="A1" i="9"/>
  <c r="B1" i="9"/>
  <c r="C1" i="9"/>
  <c r="D1" i="9"/>
  <c r="E1" i="9"/>
  <c r="F1" i="9"/>
  <c r="G1" i="9"/>
  <c r="A2" i="9"/>
  <c r="B2" i="9"/>
  <c r="C2" i="9"/>
  <c r="D2" i="9"/>
  <c r="E2" i="9"/>
  <c r="F2" i="9"/>
  <c r="C3" i="9"/>
  <c r="A4" i="9"/>
  <c r="B4" i="9"/>
  <c r="C4" i="9"/>
  <c r="D4" i="9"/>
  <c r="E4" i="9"/>
  <c r="F4" i="9"/>
  <c r="C5" i="9"/>
  <c r="D5" i="9"/>
  <c r="E5" i="9"/>
  <c r="A6" i="9"/>
  <c r="B6" i="9"/>
  <c r="C6" i="9"/>
  <c r="D6" i="9"/>
  <c r="E6" i="9"/>
  <c r="F6" i="9"/>
  <c r="C7" i="9"/>
  <c r="A8" i="9"/>
  <c r="B8" i="9"/>
  <c r="C8" i="9"/>
  <c r="D8" i="9"/>
  <c r="E8" i="9"/>
  <c r="F8" i="9"/>
  <c r="G8" i="9"/>
  <c r="C9" i="9"/>
  <c r="A10" i="9"/>
  <c r="B10" i="9"/>
  <c r="C10" i="9"/>
  <c r="D10" i="9"/>
  <c r="E10" i="9"/>
  <c r="F10" i="9"/>
  <c r="G10" i="9"/>
  <c r="C11" i="9"/>
  <c r="A12" i="9"/>
  <c r="B12" i="9"/>
  <c r="C12" i="9"/>
  <c r="D12" i="9"/>
  <c r="E12" i="9"/>
  <c r="F12" i="9"/>
  <c r="C13" i="9"/>
  <c r="A14" i="9"/>
  <c r="B14" i="9"/>
  <c r="C14" i="9"/>
  <c r="D14" i="9"/>
  <c r="E14" i="9"/>
  <c r="F14" i="9"/>
  <c r="G14" i="9"/>
  <c r="C15" i="9"/>
  <c r="A16" i="9"/>
  <c r="B16" i="9"/>
  <c r="C16" i="9"/>
  <c r="D16" i="9"/>
  <c r="E16" i="9"/>
  <c r="F16" i="9"/>
  <c r="G16" i="9"/>
  <c r="C17" i="9"/>
  <c r="A18" i="9"/>
  <c r="B18" i="9"/>
  <c r="C18" i="9"/>
  <c r="D18" i="9"/>
  <c r="E18" i="9"/>
  <c r="F18" i="9"/>
  <c r="G18" i="9"/>
  <c r="C19" i="9"/>
  <c r="A20" i="9"/>
  <c r="B20" i="9"/>
  <c r="C20" i="9"/>
  <c r="D20" i="9"/>
  <c r="E20" i="9"/>
  <c r="G20" i="9"/>
  <c r="C21" i="9"/>
  <c r="A22" i="9"/>
  <c r="B22" i="9"/>
  <c r="C22" i="9"/>
  <c r="D22" i="9"/>
  <c r="E22" i="9"/>
  <c r="F22" i="9"/>
  <c r="G22" i="9"/>
  <c r="C24" i="9"/>
  <c r="A25" i="9"/>
  <c r="B25" i="9"/>
  <c r="C25" i="9"/>
  <c r="D25" i="9"/>
  <c r="E25" i="9"/>
  <c r="G25" i="9"/>
  <c r="C26" i="9"/>
  <c r="D26" i="9"/>
  <c r="E26" i="9"/>
  <c r="C27" i="9"/>
  <c r="D27" i="9"/>
  <c r="E27" i="9"/>
  <c r="A28" i="9"/>
  <c r="B28" i="9"/>
  <c r="C28" i="9"/>
  <c r="D28" i="9"/>
  <c r="E28" i="9"/>
  <c r="G28" i="9"/>
  <c r="C29" i="9"/>
  <c r="A30" i="9"/>
  <c r="B30" i="9"/>
  <c r="C30" i="9"/>
  <c r="D30" i="9"/>
  <c r="E30" i="9"/>
  <c r="G30" i="9"/>
  <c r="C31" i="9"/>
  <c r="A32" i="9"/>
  <c r="B32" i="9"/>
  <c r="C32" i="9"/>
  <c r="D32" i="9"/>
  <c r="E32" i="9"/>
  <c r="G32" i="9"/>
  <c r="C33" i="9"/>
  <c r="A34" i="9"/>
  <c r="B34" i="9"/>
  <c r="C34" i="9"/>
  <c r="D34" i="9"/>
  <c r="E34" i="9"/>
  <c r="F34" i="9"/>
  <c r="G34" i="9"/>
  <c r="C35" i="9"/>
  <c r="A36" i="9"/>
  <c r="B36" i="9"/>
  <c r="C36" i="9"/>
  <c r="D36" i="9"/>
  <c r="E36" i="9"/>
  <c r="F36" i="9"/>
  <c r="C37" i="9"/>
  <c r="A38" i="9"/>
  <c r="B38" i="9"/>
  <c r="C38" i="9"/>
  <c r="D38" i="9"/>
  <c r="E38" i="9"/>
  <c r="F38" i="9"/>
  <c r="C39" i="9"/>
  <c r="A40" i="9"/>
  <c r="B40" i="9"/>
  <c r="C40" i="9"/>
  <c r="D40" i="9"/>
  <c r="E40" i="9"/>
  <c r="F40" i="9"/>
  <c r="C41" i="9"/>
  <c r="A42" i="9"/>
  <c r="B42" i="9"/>
  <c r="C42" i="9"/>
  <c r="D42" i="9"/>
  <c r="E42" i="9"/>
  <c r="F42" i="9"/>
  <c r="G42" i="9"/>
  <c r="A44" i="9"/>
  <c r="B44" i="9"/>
  <c r="C44" i="9"/>
  <c r="D44" i="9"/>
  <c r="E44" i="9"/>
  <c r="F44" i="9"/>
  <c r="G44" i="9"/>
  <c r="A46" i="9"/>
  <c r="C46" i="9"/>
  <c r="C47" i="9"/>
  <c r="A48" i="9"/>
  <c r="B48" i="9"/>
  <c r="C48" i="9"/>
  <c r="D48" i="9"/>
  <c r="E48" i="9"/>
  <c r="F48" i="9"/>
  <c r="C49" i="9"/>
  <c r="A50" i="9"/>
  <c r="B50" i="9"/>
  <c r="C50" i="9"/>
  <c r="D50" i="9"/>
  <c r="E50" i="9"/>
  <c r="F50" i="9"/>
  <c r="C51" i="9"/>
  <c r="A52" i="9"/>
  <c r="C52" i="9"/>
  <c r="A53" i="9"/>
  <c r="C53" i="9"/>
  <c r="A57" i="9"/>
  <c r="B57" i="9"/>
  <c r="C57" i="9"/>
  <c r="D57" i="9"/>
  <c r="E57" i="9"/>
  <c r="F57" i="9"/>
  <c r="G57" i="9"/>
  <c r="A58" i="9"/>
  <c r="B58" i="9"/>
  <c r="C58" i="9"/>
  <c r="D58" i="9"/>
  <c r="E58" i="9"/>
  <c r="G58" i="9"/>
  <c r="A59" i="9"/>
  <c r="B59" i="9"/>
  <c r="C59" i="9"/>
  <c r="D59" i="9"/>
  <c r="E59" i="9"/>
  <c r="G59" i="9"/>
  <c r="A60" i="9"/>
  <c r="B60" i="9"/>
  <c r="C60" i="9"/>
  <c r="D60" i="9"/>
  <c r="E60" i="9"/>
  <c r="G60" i="9"/>
  <c r="A61" i="9"/>
  <c r="B61" i="9"/>
  <c r="C61" i="9"/>
  <c r="D61" i="9"/>
  <c r="E61" i="9"/>
  <c r="G61" i="9"/>
  <c r="A62" i="9"/>
  <c r="B62" i="9"/>
  <c r="C62" i="9"/>
  <c r="D62" i="9"/>
  <c r="E62" i="9"/>
  <c r="F62" i="9"/>
  <c r="G62" i="9"/>
  <c r="A63" i="9"/>
  <c r="B63" i="9"/>
  <c r="C63" i="9"/>
  <c r="D63" i="9"/>
  <c r="E63" i="9"/>
  <c r="F63" i="9"/>
  <c r="G63" i="9"/>
  <c r="A66" i="9"/>
  <c r="A67" i="9"/>
  <c r="B67" i="9"/>
  <c r="C67" i="9"/>
  <c r="A68" i="9"/>
  <c r="B68" i="9"/>
  <c r="C68" i="9"/>
  <c r="A69" i="9"/>
  <c r="B69" i="9"/>
  <c r="C69" i="9"/>
  <c r="A70" i="9"/>
  <c r="B70" i="9"/>
  <c r="C70" i="9"/>
  <c r="B71" i="9"/>
  <c r="C71" i="9"/>
  <c r="A72" i="9"/>
  <c r="B72" i="9"/>
  <c r="C72" i="9"/>
</calcChain>
</file>

<file path=xl/sharedStrings.xml><?xml version="1.0" encoding="utf-8"?>
<sst xmlns="http://schemas.openxmlformats.org/spreadsheetml/2006/main" count="57385" uniqueCount="13968">
  <si>
    <t>促銷商品價格波動，依中華電信櫃台實際受理金額為準。製表時間：2026/07/28 20:12</t>
  </si>
  <si>
    <t>類別</t>
  </si>
  <si>
    <t>廠商</t>
  </si>
  <si>
    <t>品牌</t>
  </si>
  <si>
    <t>產品名稱</t>
  </si>
  <si>
    <t>型號</t>
  </si>
  <si>
    <t>材料編號*</t>
  </si>
  <si>
    <t>贈品代碼*</t>
  </si>
  <si>
    <t>市價</t>
  </si>
  <si>
    <t>寬頻優惠價(以系統價格為準)</t>
  </si>
  <si>
    <t>生效日期</t>
  </si>
  <si>
    <t>異動項目</t>
  </si>
  <si>
    <t>貨況</t>
  </si>
  <si>
    <t>供貨</t>
  </si>
  <si>
    <t>細類</t>
  </si>
  <si>
    <t>顏色</t>
  </si>
  <si>
    <t>規格</t>
  </si>
  <si>
    <t>尺吋(高x寬x深)</t>
  </si>
  <si>
    <t>產地</t>
  </si>
  <si>
    <t>節能標章與其他標章</t>
  </si>
  <si>
    <t>能效等級</t>
  </si>
  <si>
    <t>省水等級</t>
  </si>
  <si>
    <t>全機保固</t>
  </si>
  <si>
    <t>馬達/壓縮機保固</t>
  </si>
  <si>
    <t>原廠贈品</t>
  </si>
  <si>
    <t>中華獨家送(隨貨送)</t>
  </si>
  <si>
    <t>級距規格</t>
  </si>
  <si>
    <t>貨物稅減免試算(實際金額依政府與廠商公告資料為準)</t>
  </si>
  <si>
    <t>特色</t>
  </si>
  <si>
    <t>洗衣機</t>
  </si>
  <si>
    <t>聲寶股份有限公司</t>
  </si>
  <si>
    <t>SAMPO 聲寶</t>
  </si>
  <si>
    <t>聲寶7KG智慧觸控式乾衣機SD-7C</t>
  </si>
  <si>
    <t>SD-7C</t>
  </si>
  <si>
    <t>51001162</t>
  </si>
  <si>
    <t>IGEM058A</t>
  </si>
  <si>
    <t>2022/12/02</t>
  </si>
  <si>
    <t>到貨</t>
  </si>
  <si>
    <t>上架中</t>
  </si>
  <si>
    <t>2022/12/2到貨，2022/3/23新機上架</t>
  </si>
  <si>
    <t>乾衣機</t>
  </si>
  <si>
    <t>白色</t>
  </si>
  <si>
    <t>7KG</t>
  </si>
  <si>
    <t>685x595x510</t>
  </si>
  <si>
    <t>中國</t>
  </si>
  <si>
    <t>False;False;False;False;False</t>
  </si>
  <si>
    <t/>
  </si>
  <si>
    <t>1年</t>
  </si>
  <si>
    <t>3年</t>
  </si>
  <si>
    <t>*預約烘衣功能*手動調整溫度時間*按鍵鎖功能預防誤按*防打結*預約啟動*除螨功能(60°C鍵)*Re-start啟動機能(符合新安規標準)*PTC陶瓷電熱器溫度調節*超溫斷路保護機制</t>
  </si>
  <si>
    <t>冰箱</t>
  </si>
  <si>
    <t>聲寶_370公升極光鈦星美滿雙門變頻冰箱_SR-C37D(K5)</t>
  </si>
  <si>
    <t>SR-C37D(K5)</t>
  </si>
  <si>
    <t>51001197</t>
  </si>
  <si>
    <t>IGEM080G</t>
  </si>
  <si>
    <t>2024/08/01</t>
  </si>
  <si>
    <t>短促</t>
  </si>
  <si>
    <t>雙門變頻</t>
  </si>
  <si>
    <t>(K5)鈦金黑</t>
  </si>
  <si>
    <t>370L</t>
  </si>
  <si>
    <t>1705x674x693</t>
  </si>
  <si>
    <t>台灣</t>
  </si>
  <si>
    <t>True;False;False;False;False</t>
  </si>
  <si>
    <t>1級能效</t>
  </si>
  <si>
    <t xml:space="preserve">(2026/05/08~2026/08/10)  聲寶手提胖胖保溫杯R65C1 </t>
  </si>
  <si>
    <t>*Nano-Ti 極光鈦 抗菌/脫臭 健康科技*負離子抗菌功能*Umanga/ 白金雙脫臭*耐污性歐式冷灰透明部件(內裝)*韓國進口_鈦金質感VCM門板*高亮度LED照明燈，冷凍庫活動式製冰盒</t>
  </si>
  <si>
    <t>聲寶_10公斤窄身變頻洗衣機_WM-MD10</t>
  </si>
  <si>
    <t>WM-MD10</t>
  </si>
  <si>
    <t>51001268</t>
  </si>
  <si>
    <t>IGEM0874</t>
  </si>
  <si>
    <t>2023/08/02</t>
  </si>
  <si>
    <t>新機上架</t>
  </si>
  <si>
    <t>8/2上架</t>
  </si>
  <si>
    <t>直立變頻</t>
  </si>
  <si>
    <t>香檳金</t>
  </si>
  <si>
    <t>10KG</t>
  </si>
  <si>
    <t>940x540x563</t>
  </si>
  <si>
    <t>False;True;False;False;False</t>
  </si>
  <si>
    <t>金級</t>
  </si>
  <si>
    <t>*抗菌防霉不鏽鋼內槽*寬度540mm窄身設計*槽洗淨行程*4-24小時預約洗衣*兒童安全鎖</t>
  </si>
  <si>
    <t>聲寶_118公升定頻雙門電冰箱_SR-C12G</t>
  </si>
  <si>
    <t>SR-C12G</t>
  </si>
  <si>
    <t>51001269</t>
  </si>
  <si>
    <t>IGEM0875</t>
  </si>
  <si>
    <t>2023/11/07</t>
  </si>
  <si>
    <t>雙門定頻</t>
  </si>
  <si>
    <t>髮絲銀</t>
  </si>
  <si>
    <t>118L</t>
  </si>
  <si>
    <t>1045x470x498</t>
  </si>
  <si>
    <t>*符合台灣1級能效*置物門欄、隱藏式把手設計*強化玻璃盤架*直冷出風、防火背板設計*高效能壓縮機*R600a 環保冷媒</t>
  </si>
  <si>
    <t>聲寶_171公升變頻直立式風冷無霜冷凍櫃_SRF-171FD</t>
  </si>
  <si>
    <t>SRF-171FD</t>
  </si>
  <si>
    <t>51001270</t>
  </si>
  <si>
    <t>IGEM0876</t>
  </si>
  <si>
    <t>直立式冷凍櫃</t>
  </si>
  <si>
    <t>171L</t>
  </si>
  <si>
    <t>1450x544x641</t>
  </si>
  <si>
    <t>*變頻風冷無霜*節能標章*外顯式電子6段控溫*冷藏/冷飲/微凍/急凍/冷凍 多種模式設定*鋁合金省力把手設計*2組翻蓋承架抽屜+3組高強度抽屜設計*R600a環保冷媒</t>
  </si>
  <si>
    <t>聲寶_92公升雙門冰箱_SR-C09G</t>
  </si>
  <si>
    <t>SR-C09G</t>
  </si>
  <si>
    <t>51001277</t>
  </si>
  <si>
    <t>IGEM0924</t>
  </si>
  <si>
    <t>2023/11/14</t>
  </si>
  <si>
    <t>11/14新機上架</t>
  </si>
  <si>
    <t>92L</t>
  </si>
  <si>
    <t>837x470x492</t>
  </si>
  <si>
    <t>泰國</t>
  </si>
  <si>
    <t>*耐燃級背板*精緻網架與置物門欄*節能、環保雙標章*一級能效*R600a環保冷媒*直冷出風方式*產地:泰國</t>
  </si>
  <si>
    <t>聲寶_47公升二級能效單門冰箱_SR-C05</t>
  </si>
  <si>
    <t>SR-C05</t>
  </si>
  <si>
    <t>51001279</t>
  </si>
  <si>
    <t>IGEM092K</t>
  </si>
  <si>
    <t>2024/01/01</t>
  </si>
  <si>
    <t>回價</t>
  </si>
  <si>
    <t>單門定頻</t>
  </si>
  <si>
    <t>47L</t>
  </si>
  <si>
    <t>492x472x450</t>
  </si>
  <si>
    <t>*耐燃級背板*精緻網架與置物門欄*節能、環保雙標章*二級能效*R600a環保冷媒*直冷出風方式*產地:泰國</t>
  </si>
  <si>
    <t>聲寶_71公升二級能效單門冰箱_SR-C07</t>
  </si>
  <si>
    <t>SR-C07</t>
  </si>
  <si>
    <t>51001280</t>
  </si>
  <si>
    <t>IGEM092L</t>
  </si>
  <si>
    <t>2023/12/27</t>
  </si>
  <si>
    <t>永久降價</t>
  </si>
  <si>
    <t>71L</t>
  </si>
  <si>
    <t>630x445x510</t>
  </si>
  <si>
    <t>聲寶_95公升一級能效單門冰箱_SR-C09</t>
  </si>
  <si>
    <t>SR-C09</t>
  </si>
  <si>
    <t>51001281</t>
  </si>
  <si>
    <t>IGEM092M</t>
  </si>
  <si>
    <t>95L</t>
  </si>
  <si>
    <t>860x472x450</t>
  </si>
  <si>
    <t>聲寶_PICO PURE 19KG變頻洗衣機_ES-P19DPS(S1)</t>
  </si>
  <si>
    <t>ES-P19DPS(S1)</t>
  </si>
  <si>
    <t>51001283</t>
  </si>
  <si>
    <t>IGEM0974</t>
  </si>
  <si>
    <t>2024/06/01</t>
  </si>
  <si>
    <t>4/1新機上架</t>
  </si>
  <si>
    <t>不鏽鋼</t>
  </si>
  <si>
    <t>19KG</t>
  </si>
  <si>
    <t>1111x640x720</t>
  </si>
  <si>
    <t>*PICO PURE+除菌、防霉、脫臭*玻璃上蓋觸控式操作面板*超震波洗淨/SPA噴淋洗清*自動槽洗淨/三種槽洗淨方式*AIE智慧洗淨*漩勁軸心水流*晶鑽抗菌不鏽鋼內槽*雙隱藏式棉絮過濾盒*兒童安全鎖設計*便利照明燈*4-24小時預約洗衣*六段水位選擇</t>
  </si>
  <si>
    <t>聲寶_PICO PURE 17KG變頻洗衣機_ES-P17DPS(S1)</t>
  </si>
  <si>
    <t>ES-P17DPS(S1)</t>
  </si>
  <si>
    <t>51001284</t>
  </si>
  <si>
    <t>IGEM0975</t>
  </si>
  <si>
    <t>2024/05/01</t>
  </si>
  <si>
    <t>17KG</t>
  </si>
  <si>
    <t>聲寶_PICO PURE 17KG變頻洗衣機_ES-L17DP(R1)</t>
  </si>
  <si>
    <t>ES-L17DP(R1)</t>
  </si>
  <si>
    <t>51001285</t>
  </si>
  <si>
    <t>IGEM0976</t>
  </si>
  <si>
    <t>2024/04/01</t>
  </si>
  <si>
    <t>玫瑰金</t>
  </si>
  <si>
    <t>1050x640x695</t>
  </si>
  <si>
    <t>生活家電</t>
  </si>
  <si>
    <t>SAMPO聲寶 無線智慧電解水吸塵洗地機EC-L11UNM</t>
  </si>
  <si>
    <t>EC-L11UNM</t>
  </si>
  <si>
    <t>51001309</t>
  </si>
  <si>
    <t>IGEM102C</t>
  </si>
  <si>
    <t>2025/09/01</t>
  </si>
  <si>
    <t>9/1短促，5/1短促，4/8短促，2025/1/1短促，2024/6/1新機上架</t>
  </si>
  <si>
    <t>掃地/拖地機</t>
  </si>
  <si>
    <t>清水箱:700ml; 污水箱: 600ml</t>
  </si>
  <si>
    <t>1100x280x230</t>
  </si>
  <si>
    <t>*電池規格：21700 3000mAh*消耗功率:180W*充電:3~4小時*清水箱:700ml 污水箱: 600ml*吸/拖一體，無線乾濕兩用合而為一*觸控顯示操作屏，語音助手，操作簡易*電解水滅菌功能*三合一充電收納座，電解水清潔及自動風乾</t>
  </si>
  <si>
    <t>廚房家電</t>
  </si>
  <si>
    <t>聲寶 25L 微電腦變頻燒烤微波爐 RE-N253PDG</t>
  </si>
  <si>
    <t>RE-N253PDG</t>
  </si>
  <si>
    <t>51001316</t>
  </si>
  <si>
    <t>IGEM107A</t>
  </si>
  <si>
    <t>2025/9/1短促，2025/6/1回價，2025/5/1短促，2025/3/25短促，2024/11/1短促，2024/8/1新機上架</t>
  </si>
  <si>
    <t>微波爐</t>
  </si>
  <si>
    <t>25L</t>
  </si>
  <si>
    <t>333x590x382</t>
  </si>
  <si>
    <t>*容量：25L*微波輸出功率：800W*飛梭旋鈕搭配觸控按鍵，操作便利*微波燒烤一機兩用，食材外酥內嫩*6段火力調整，烹飪料理更靈活 *超長95分鐘定時，烹煮便利*常見燒烤菜單，還原酥脆極致美味*智慧快速解凍模式選擇*燒烤+微波混合烹調，烹調料理一氣呵成*快捷微波鍵，料理省時又快速*兒童安全鎖，避免誤觸更安全*異味除臭更能設計，味道不重疊*防鏽防菌腔體，清潔好擦拭</t>
  </si>
  <si>
    <t>聲寶 25L 微電腦微波爐 RE-J253TM</t>
  </si>
  <si>
    <t>RE-J253TM</t>
  </si>
  <si>
    <t>51001317</t>
  </si>
  <si>
    <t>IGEM107B</t>
  </si>
  <si>
    <t>2026/05/21</t>
  </si>
  <si>
    <t>缺貨</t>
  </si>
  <si>
    <t>2026/5/21缺貨 預計7月到貨，2025/5/26短促，2024/8/1新機上架</t>
  </si>
  <si>
    <t>黑色</t>
  </si>
  <si>
    <t>280x465x377</t>
  </si>
  <si>
    <t>*容量：25L*微波輸出功率：900W*直覺式按鍵搭配大螢幕，操作清楚便利*轉盤式設計，玻璃盤直徑達29CM*10段火力調整，烹飪料理更靈活 *超長95分鐘定時，烹煮便利*10道菜單設計，常用料理真方便*軟化菜單，多元料理好幫手*解凍雙選擇：重量解凍+時間解凍*多段烹調，烹調料理一氣呵成*快速烹調，料理省時又快速*兒童安全鎖，避免誤觸更安全*防鏽防菌腔體，清潔好擦拭</t>
  </si>
  <si>
    <t>聲寶 日式蒸煮美食鍋 KQ-YB10D(紫)</t>
  </si>
  <si>
    <t>KQ-YB10D</t>
  </si>
  <si>
    <t>51001324</t>
  </si>
  <si>
    <t>IGEM1147</t>
  </si>
  <si>
    <t>2024/12/01</t>
  </si>
  <si>
    <t>2024/12/1新機上架</t>
  </si>
  <si>
    <t>美食鍋/料理鍋/快煮鍋</t>
  </si>
  <si>
    <t>紫色</t>
  </si>
  <si>
    <t>1L</t>
  </si>
  <si>
    <t>178x209x170</t>
  </si>
  <si>
    <t>*小巧美型，易收納*1.0L雙層防燙美食鍋*上蓋鋼化透明玻璃，料理看的見*人體工學把手，輕巧拿取* 二段式火力． 小火慢燉、大火快煮，隨心所欲*食在安心：內膽均採用304不鏽鋼*多重安全保護：防空燒保護、溫度保險絲、底座防火阻燃材質 *附蒸架</t>
  </si>
  <si>
    <t>聲寶 天廚20L 微電腦微波爐 RE-J204TM</t>
  </si>
  <si>
    <t>RE-J204TM</t>
  </si>
  <si>
    <t>51001325</t>
  </si>
  <si>
    <t>IGEM1148</t>
  </si>
  <si>
    <t>2025/10/01</t>
  </si>
  <si>
    <t>(中秋員購兌點專案)2025/10/1短促，2025/5/1短促，2024/12/1新機上架</t>
  </si>
  <si>
    <t>20L</t>
  </si>
  <si>
    <t>258x440x334</t>
  </si>
  <si>
    <t>*容量：20L*微波輸出功率：800W*直覺式大字體觸控按鍵，清楚簡單操作*轉盤式設計，玻璃盤直徑達26CM*10段火力調整，烹飪料理更靈活，超長99分鐘定時，烹煮便利*6道菜單設計，常用料理真方便*解凍雙選擇：重量解凍+時間解凍*多段烹調，烹調料理一氣呵成*快速烹調，料理省時又快速*兒童安全鎖，避免誤觸更安全*防鏽防菌腔體，清潔好擦拭</t>
  </si>
  <si>
    <t>聲寶_ 605公升一級星美滿變頻三門冰箱_SR-F61DV(Y7)</t>
  </si>
  <si>
    <t>SR-F61DV(Y7)</t>
  </si>
  <si>
    <t>51001328</t>
  </si>
  <si>
    <t>IGEM114K</t>
  </si>
  <si>
    <t>2025/04/01</t>
  </si>
  <si>
    <t>12/1新機上架</t>
  </si>
  <si>
    <t>三門變頻</t>
  </si>
  <si>
    <t>炫彩金</t>
  </si>
  <si>
    <t>605L</t>
  </si>
  <si>
    <t>1885x754x768</t>
  </si>
  <si>
    <t xml:space="preserve">(2026/05/08~2026/08/10)  德國卡爾雲朵系列 24cm雙耳湯鍋R65D1 </t>
  </si>
  <si>
    <t>*'-3度微凍鮮 Premium Freezing 7天保鮮食材*Nano-Ti 極光鈦抗菌脫臭*負離子抗菌*U-manga/ 白金脫臭*日本同級 鏡面觸控面板*蔬果箱加大設計 輕鬆管理食材*冷凍室/冷藏室 平面式出風柵板、高亮度LED燈*變頻壓縮機、一級能效、R600a環保冷媒</t>
  </si>
  <si>
    <t>聲寶_ 610公升一級星美滿變頻兩門冰箱_SR-F61D(S2)</t>
  </si>
  <si>
    <t>SR-F61D(S2)</t>
  </si>
  <si>
    <t>51001329</t>
  </si>
  <si>
    <t>IGEM114L</t>
  </si>
  <si>
    <t>炫彩銀</t>
  </si>
  <si>
    <t>610L</t>
  </si>
  <si>
    <t>*'-3度微凍鮮 Premium Freezing 7天保鮮食材*Nano-Ti 極光鈦抗抗菌、Umanga/ 白金脫臭*日本同級 鏡面觸控面板*冷凍室/冷藏室 平面式出風柵板*冷凍室/冷藏室 高亮度LED燈*變頻壓縮機、一級能效、R600a環保冷媒</t>
  </si>
  <si>
    <t>聲寶_ 253公升一級星漾美滿變頻兩門冰箱_SR-F26D</t>
  </si>
  <si>
    <t>SR-F26D</t>
  </si>
  <si>
    <t>51001330</t>
  </si>
  <si>
    <t>IGEM114M</t>
  </si>
  <si>
    <t>1/1新機上架</t>
  </si>
  <si>
    <t>不鏽鋼色</t>
  </si>
  <si>
    <t>253L</t>
  </si>
  <si>
    <t>*上冷藏下冷凍 符合人體工學設計*保鮮蔬果室、多層出風柵板*冷藏/冷凍 三段控溫、冷藏室LED照明燈*冷凍室托盤/抽屜設計 增加食材收納性*配合左右換門配件 裝潢免擔心 空間運用不設限*變頻壓縮機、一級能效、R600a環保冷媒</t>
  </si>
  <si>
    <t>聲寶_100公升變頻風冷無霜冷凍櫃_SRF-100D</t>
  </si>
  <si>
    <t>SRF-100D</t>
  </si>
  <si>
    <t>51001331</t>
  </si>
  <si>
    <t>IGEM114N</t>
  </si>
  <si>
    <t>3/4新機上架</t>
  </si>
  <si>
    <t>上掀式冷凍櫃</t>
  </si>
  <si>
    <t>100L</t>
  </si>
  <si>
    <t>*變頻直冷式、冷凍/冷藏切換、電子式控溫*活動式收納籃*LED照明燈*隱藏式把手設計*R600a環保冷媒</t>
  </si>
  <si>
    <t>聲寶_300公升變頻風冷無霜冷凍櫃_SRF-300D</t>
  </si>
  <si>
    <t>SRF-300D</t>
  </si>
  <si>
    <t>51001332</t>
  </si>
  <si>
    <t>IGEM114O</t>
  </si>
  <si>
    <t>2025/01/21</t>
  </si>
  <si>
    <t>1/21新機上架</t>
  </si>
  <si>
    <t>300L</t>
  </si>
  <si>
    <t>*變頻直冷式*冷凍/冷藏切換、電子式控溫*活動式收納籃*LED照明燈*附鎖把手設計*R600a環保冷媒</t>
  </si>
  <si>
    <t>聲寶_216公升變頻風冷無霜直立式冷凍櫃_SRF-220FD</t>
  </si>
  <si>
    <t>SRF-220FD</t>
  </si>
  <si>
    <t>51001333</t>
  </si>
  <si>
    <t>IGEM114P</t>
  </si>
  <si>
    <t>216L</t>
  </si>
  <si>
    <t>*變頻壓縮機、自動除霜、急速冷凍*金屬背板、LED照明燈、鋁合金省力把手*電子觸控面板、未關門智慧警示音*多重循環冷流、4星級冷凍能力*冷凍/冷藏切換*R600a環保冷媒</t>
  </si>
  <si>
    <t>聲寶_410公升變頻風冷無霜直立式冷凍櫃_SRF-410FD</t>
  </si>
  <si>
    <t>SRF-410FD</t>
  </si>
  <si>
    <t>51001334</t>
  </si>
  <si>
    <t>IGEM114Q</t>
  </si>
  <si>
    <t>410L</t>
  </si>
  <si>
    <t>*變頻壓縮機、自動除霜、急速冷凍*金屬背板、LED照明燈、鋁合金省力把手*電子觸控面板、未關門智慧警示音*多重循環冷流、4星級冷凍能力*R600a環保冷媒</t>
  </si>
  <si>
    <t>聲寶_455公升變頻風冷無霜直立式冷凍櫃_SRF-455FD</t>
  </si>
  <si>
    <t>SRF-455FD</t>
  </si>
  <si>
    <t>51001335</t>
  </si>
  <si>
    <t>IGEM114R</t>
  </si>
  <si>
    <t>2025/01/17</t>
  </si>
  <si>
    <t>455L</t>
  </si>
  <si>
    <t>1720x704x760</t>
  </si>
  <si>
    <t>聲寶_ 13公斤超震波變頻洗衣機_ES-P13DV(G5)</t>
  </si>
  <si>
    <t>ES-P13DV(G5)</t>
  </si>
  <si>
    <t>51001336</t>
  </si>
  <si>
    <t>IGEM114S</t>
  </si>
  <si>
    <t>典雅灰</t>
  </si>
  <si>
    <t>13KG</t>
  </si>
  <si>
    <t>1015x606x620</t>
  </si>
  <si>
    <t>*抗菌不鏽鋼內槽*超震波洗淨*緩降玻璃上蓋*漩勁軸心水流*雙隱藏式棉絮過濾盒*標準槽洗淨功能*按鍵式操作面板*兒童安全鎖設計*冷風風乾功能*4-24小時預約洗衣*六段水位選擇*金級省水/節能標章 /環保標章/MIT台灣製造</t>
  </si>
  <si>
    <t>聲寶_ 15公斤超震波變頻洗衣機_ES-P15DV(P1)</t>
  </si>
  <si>
    <t>ES-P15DV(P1)</t>
  </si>
  <si>
    <t>51001337</t>
  </si>
  <si>
    <t>IGEM114T</t>
  </si>
  <si>
    <t>典雅粉</t>
  </si>
  <si>
    <t>15KG</t>
  </si>
  <si>
    <t>聲寶_13KG抑菌蒸能洗脫烘變頻滾筒洗衣機_ES-PD13DH</t>
  </si>
  <si>
    <t>ES-PD13DH</t>
  </si>
  <si>
    <t>51001367</t>
  </si>
  <si>
    <t>IGEM125K</t>
  </si>
  <si>
    <t>滾筒</t>
  </si>
  <si>
    <t>白</t>
  </si>
  <si>
    <t>850x595x595</t>
  </si>
  <si>
    <t>*彩色全平面觸控面板*洗劑智慧投入(儲存量:洗衣精700ML，柔軟精350ML)*五段水溫(常溫.20.30.40.60度)*高溫蒸氣預洗*60 ℃高溫槽洗淨*60分鐘快速洗+烘*洗程加速功能*單獨烘乾*冷凝式烘乾*中途加衣
*預約洗衣*兒童安全鎖*強制排水、幫浦排水</t>
  </si>
  <si>
    <t>除濕機</t>
  </si>
  <si>
    <t>聲寶 10.5L 一級能效除濕機 AD-W520T</t>
  </si>
  <si>
    <t>AD-W520T</t>
  </si>
  <si>
    <t>51001378</t>
  </si>
  <si>
    <t>IGEM139X</t>
  </si>
  <si>
    <t>2026/01/01</t>
  </si>
  <si>
    <t>2025/10/1新機上架</t>
  </si>
  <si>
    <t>10.5L</t>
  </si>
  <si>
    <t>608x346x253</t>
  </si>
  <si>
    <t>*2026年新1级能效*負離子浄化、3年保固*水箱4公升、翅轉式壓縮機*萬向腳輪設計、連續排水設計*8段定時(1-8hr)、9段濕度設定(40%-80%、5%調整,連續)、2段風速*一般除濕/衣物乾燥/連續除濕/舒適模式*17項安全防護、出風口自動擺案、夜間省電模式*中國製造</t>
  </si>
  <si>
    <t>聲寶_48L 電子冷藏小冰箱_KR-UB48F</t>
  </si>
  <si>
    <t>KR-UB48F</t>
  </si>
  <si>
    <t>51001380</t>
  </si>
  <si>
    <t>IGEM152I</t>
  </si>
  <si>
    <t>2025/12/01</t>
  </si>
  <si>
    <t>冷藏箱</t>
  </si>
  <si>
    <t>黑</t>
  </si>
  <si>
    <t>510x430x480</t>
  </si>
  <si>
    <t>*雙核電子晶片式，控溫更穩定*LED照明燈*三段溫控*無壓縮機，超靜音*Heat-pipe熱導管技術*防火背板</t>
  </si>
  <si>
    <t>聲寶_10kg變頻熱泵除濕式乾衣機_SD-10DH</t>
  </si>
  <si>
    <t>SD-10DH</t>
  </si>
  <si>
    <t>51001381</t>
  </si>
  <si>
    <t>IGEM152J</t>
  </si>
  <si>
    <t>845x598x625</t>
  </si>
  <si>
    <t>*熱泵除濕式烘乾衣物不縮水*乾衣省電更節能 (較SD-7B省電42%)*變頻馬達*平面觸控式操作面板*衣物清新功能*衣物防皺功能*除螨功能*水箱滿水自動提醒*過濾網清潔自動提醒*烘乾度選擇、內桶LED照明燈*9項一般行程 / 6項護理行程</t>
  </si>
  <si>
    <t>聲寶_13KG變頻觸控式洗衣機_ES-B13D</t>
  </si>
  <si>
    <t>ES-B13D</t>
  </si>
  <si>
    <t>51001382</t>
  </si>
  <si>
    <t>IGEM152K</t>
  </si>
  <si>
    <t>1010x601x611</t>
  </si>
  <si>
    <t>*觸控式操作面板,全開式平面緩降玻璃上蓋*Soft+漂浮洗功能/極淨洗功能*槽洗淨自動提醒/循環進氣孔*1-24小時預約洗衣結束*15分鐘快洗/兒童安全鎖*標準槽洗淨功能/漩勁軸心水流*8段水位/8種洗衣行程</t>
  </si>
  <si>
    <t>聲寶_15KG變頻觸控式洗衣機_ES-B15D</t>
  </si>
  <si>
    <t>ES-B15D</t>
  </si>
  <si>
    <t>51001383</t>
  </si>
  <si>
    <t>IGEM152L</t>
  </si>
  <si>
    <t>聲寶_350公升 一級玻璃觸控面板雙門上冷藏下冷凍變頻冰箱_SR-C35GD</t>
  </si>
  <si>
    <t>SR-C35GD</t>
  </si>
  <si>
    <t>51001385</t>
  </si>
  <si>
    <t>IGEM152N</t>
  </si>
  <si>
    <t>350L</t>
  </si>
  <si>
    <t>1850x595x660</t>
  </si>
  <si>
    <t>*350L變頻上冷藏下冷凍，人體工學玻璃觸控冰箱*寬度595mm 日式窄身質感機能冰箱*冷凍室空間128L，同級業界空間最大*冷藏室金屬鋁板， 加強3D立方冷流循環*延長食物保鮮*蔬果、魚肉 變溫保鮮室，可彈性設定*急冷凍、急冷藏│食材快速降溫，減少室溫細菌滋生*冷凍空間│抽屜分層設計 食材清楚好收納*冷藏室LED照明*抗菌防霉*抗菌防霉門環*標章取得:信譽品牌、節能標章*變頻壓縮機、一級能效、R600a環保冷媒</t>
  </si>
  <si>
    <t>聲寶_480公升一級能效超值變頻系列雙門冰箱_SR-C48D(Y9)</t>
  </si>
  <si>
    <t>SR-C48D(Y9)</t>
  </si>
  <si>
    <t>51001386</t>
  </si>
  <si>
    <t>IGEM152O</t>
  </si>
  <si>
    <t>金</t>
  </si>
  <si>
    <t>480L</t>
  </si>
  <si>
    <t>1796x674x752</t>
  </si>
  <si>
    <t xml:space="preserve">(2026/05/08~2026/08/10)  聲寶旅行茶具8件套R65C2 </t>
  </si>
  <si>
    <t>*Nano Ti極光鈦高效抗菌脱臭鍍膜*白金/U-manga/NanoTi3脫臭功能*負離子科技抗菌*全新循環冷流柵板*AIE智慧節能模式*IMD外顯式觸控面板*高亮度LED照明燈(冷凍庫/冷藏庫)</t>
  </si>
  <si>
    <t>聲寶_星美滿416公升一級能效變頻系列雙門冰箱_SR-F42D(Y2)</t>
  </si>
  <si>
    <t>SR-F42D(Y2)</t>
  </si>
  <si>
    <t>51001408</t>
  </si>
  <si>
    <t>IGEM157V</t>
  </si>
  <si>
    <t>2026/02/10</t>
  </si>
  <si>
    <t>柔彩金</t>
  </si>
  <si>
    <t>416L</t>
  </si>
  <si>
    <t>1800x650x726</t>
  </si>
  <si>
    <t>Nano-Ti 極光鈦抗菌、Umanga/ 白金脫臭
兩用保鮮室設計 彈性靈活空間使用
全新外觀鋼板 內裝質感提升(深色透明件)
冷凍室/冷藏室 平面式出風柵板
冷凍室/冷藏室 高亮度LED燈
變頻壓縮機、一級能效、R600a環保冷媒</t>
  </si>
  <si>
    <t>聲寶_95公升一級能效單門變頻冰箱_SR-F09D</t>
  </si>
  <si>
    <t>SR-F09D</t>
  </si>
  <si>
    <t>51001409</t>
  </si>
  <si>
    <t>IGEM157W</t>
  </si>
  <si>
    <t>單門變頻</t>
  </si>
  <si>
    <t>865x472x450</t>
  </si>
  <si>
    <t>變頻直冷式冰箱溫度七段設計
抗菌防霉門環全機防火背板
簡易式製冰盒精緻網架*2個
隱藏式把手設計箱體防凝露設計
全機鐵殼防火設計密封式防鼠鐵製底板</t>
  </si>
  <si>
    <t>聲寶_17KG變頻觸控式洗衣機_ES-B17D</t>
  </si>
  <si>
    <t>ES-B17D</t>
  </si>
  <si>
    <t>51001410</t>
  </si>
  <si>
    <t>IGEM157X</t>
  </si>
  <si>
    <t>1024x640x684</t>
  </si>
  <si>
    <t>觸控式操作面板,全開式平面緩降玻璃上蓋
Soft+漂浮洗功能/極淨洗功能
槽洗淨自動提醒/循環進氣孔
1-24小時預約洗衣結束
15分鐘快洗/兒童安全鎖
標準槽洗淨功能/漩勁軸心水流
8段水位/8種洗衣行程</t>
  </si>
  <si>
    <t>(專案)聲寶 微電腦觸控不挑鍋黑晶電陶爐 KM-ZA13P</t>
  </si>
  <si>
    <t>KM-ZA13P(專案)</t>
  </si>
  <si>
    <t>51001446</t>
  </si>
  <si>
    <t>IGEM15BG</t>
  </si>
  <si>
    <t>專案</t>
  </si>
  <si>
    <t>專案商品，請勿直接下單，請先與PM詢價與數量。</t>
  </si>
  <si>
    <t>電磁爐/電陶爐</t>
  </si>
  <si>
    <t>聲寶 6L 一級能效除濕機 AD-S512T</t>
  </si>
  <si>
    <t>AD-S512T</t>
  </si>
  <si>
    <t>51001447</t>
  </si>
  <si>
    <t>IGEM15BH</t>
  </si>
  <si>
    <t>2026/04/24</t>
  </si>
  <si>
    <t>2026/4/24新機上架</t>
  </si>
  <si>
    <t xml:space="preserve">6L
</t>
  </si>
  <si>
    <t>414x290x230</t>
  </si>
  <si>
    <t xml:space="preserve">6L：1 級能效
3年保固
水箱2公升
觸控操作介面
智慧舒適除濕模式
銀離子前置濾網
萬向滑輪
連續排水設計
手動可調導風板
1-24小時定時開/關設定
15段濕度設定
10項安全防護
往復式壓縮機
中國製造
</t>
  </si>
  <si>
    <t>丞閈企業股份有限公司</t>
  </si>
  <si>
    <t>recolte</t>
  </si>
  <si>
    <t>recolte麗克特 Air Oven 氣炸鍋RAO-1(粉)</t>
  </si>
  <si>
    <t>RAO-1(PK)</t>
  </si>
  <si>
    <t>51003039</t>
  </si>
  <si>
    <t>IGEM102D</t>
  </si>
  <si>
    <t>2024/12/26</t>
  </si>
  <si>
    <t>2024/12/26到貨，2024/11/13缺貨，2024/10/1短促，2024/7/1短促，113/5/27新機上架</t>
  </si>
  <si>
    <t>氣炸鍋</t>
  </si>
  <si>
    <t>粉色</t>
  </si>
  <si>
    <t>2.8L</t>
  </si>
  <si>
    <t>266x270x212</t>
  </si>
  <si>
    <t>*可輕鬆製作各種菜餚，包括炸、燒烤、烘烤和重新加熱食材*A4尺寸大小，輕便收納不占空間*2.8公升大容量外鍋(Max Line 2.4公升)*80℃至200℃多種溫度選擇*60分鐘定時功能*隨附日本專業料理師監製28道精緻食譜</t>
  </si>
  <si>
    <t>recolte麗克特 IH 料理電磁爐(含陶瓷鍋) 大全配組 RIH-1+1PT(白)</t>
  </si>
  <si>
    <t>RIH-1+1PT(W)</t>
  </si>
  <si>
    <t>51003044</t>
  </si>
  <si>
    <t>IGEM1077</t>
  </si>
  <si>
    <t>2024/8/1新機上架</t>
  </si>
  <si>
    <t>50x260x260</t>
  </si>
  <si>
    <t>*煎、煮、炒、炸、燒烤、慢燉、低溫調理等多樣化料理一機完成*IH遠紅外線快速導熱*7段火力選擇，1200W大功率*隨附33公分專用調理煎盤*隨附21公分IH專用陶瓷鍋*贈18道料理食譜</t>
  </si>
  <si>
    <t>recolte麗克特 Slide Rack Toaster 經典烤箱 限定版 RSR-2LE(白)</t>
  </si>
  <si>
    <t>RSR-2LE(W)</t>
  </si>
  <si>
    <t>51003045</t>
  </si>
  <si>
    <t>IGEM1078</t>
  </si>
  <si>
    <t>2024/09/19</t>
  </si>
  <si>
    <t>2024/9/19短促，2024/8/1新機上架</t>
  </si>
  <si>
    <t>烤箱</t>
  </si>
  <si>
    <t>370x270x350</t>
  </si>
  <si>
    <t>*6種微電腦精控烘烤模式*精心研發設計烤吐司模式，輕鬆烤出外酥內軟的吐司*專利式滑架設計，料理好拿取，完成後絕不會燙傷*獨立立體金屬反射板搭配遠紅外線加熱管，加熱均勻快速*簡約深型設計，適合放置在空間有限的廚房*劃時代結構設計，烤箱背面可打開清潔*隨附可拆卸增高腳架，可依需求調整烤箱高度，增加收納空間</t>
  </si>
  <si>
    <t>recolte麗克特 Slide Rack Toaster 經典烤箱 限定版 RSR-2LE(黑)</t>
  </si>
  <si>
    <t>RSR-2LE(BK)</t>
  </si>
  <si>
    <t>51003046</t>
  </si>
  <si>
    <t>IGEM1079</t>
  </si>
  <si>
    <t>Toffy</t>
  </si>
  <si>
    <t>Toffy Premium全自動錐形研磨咖啡機 K-CM9(黑)</t>
  </si>
  <si>
    <t>K-CM9(黑)</t>
  </si>
  <si>
    <t>51003048</t>
  </si>
  <si>
    <t>IGEM111H</t>
  </si>
  <si>
    <t>2024/11/01</t>
  </si>
  <si>
    <t>2024/11/1新機上架</t>
  </si>
  <si>
    <t>咖啡機/磨豆器</t>
  </si>
  <si>
    <t>430x325x170</t>
  </si>
  <si>
    <t>*榮獲日本各大雜誌及職人推薦*咖啡豆、咖啡粉兩種咖啡模式*錐形研磨刀盤，2種水溫調整*120公克儲豆盒，可當磨豆機*650ml水箱設計*10種杯數設定、3種濃度、粗細*預約定時功能*3種清潔模式搭載*水箱可拆卸清洗</t>
  </si>
  <si>
    <t>Toffy Premium全自動錐形研磨咖啡機 K-CM9(白)</t>
  </si>
  <si>
    <t>K-CM9(白)</t>
  </si>
  <si>
    <t>51003049</t>
  </si>
  <si>
    <t>IGEM111I</t>
  </si>
  <si>
    <t>recolte麗克特 Carre調理鍋RPD-4(灰濛粉)</t>
  </si>
  <si>
    <t>RPD-4(PK)</t>
  </si>
  <si>
    <t>51003050</t>
  </si>
  <si>
    <t>IGEM114A</t>
  </si>
  <si>
    <t>多功能調理鍋/蒸氣烘烤爐</t>
  </si>
  <si>
    <t>1.3L</t>
  </si>
  <si>
    <t>175x200x200</t>
  </si>
  <si>
    <t>*煮、炊、蒸、炸、燒烤一鍋五役*三段溫度選擇、具加熱指示燈*1.3L陶瓷鍋，適合1~2人小家庭使用*隨附陶瓷鍋、燒烤盤、蒸架、控油架等多種配件*隨附原廠專用精緻食譜</t>
  </si>
  <si>
    <t>recolte麗克特 Cordless 3way Cleaner 無線吸塵器 RSC-3(白)</t>
  </si>
  <si>
    <t>RSC-3(白)</t>
  </si>
  <si>
    <t>51003053</t>
  </si>
  <si>
    <t>IGEM124N</t>
  </si>
  <si>
    <t>吸塵器</t>
  </si>
  <si>
    <t>recolte麗克特 Cordless Circulation 無線循環電風扇RFN-2(白)</t>
  </si>
  <si>
    <t>RFN-2(白)</t>
  </si>
  <si>
    <t>51003054</t>
  </si>
  <si>
    <t>IGEM124O</t>
  </si>
  <si>
    <t>中秋員購兌點專案</t>
  </si>
  <si>
    <t>循環扇</t>
  </si>
  <si>
    <t>recolte麗克特 Cordless Circulation 無線循環電風扇RFN-2(灰)</t>
  </si>
  <si>
    <t>RFN-2(灰)</t>
  </si>
  <si>
    <t>51003055</t>
  </si>
  <si>
    <t>IGEM124P</t>
  </si>
  <si>
    <t>recolte麗克特 Cordless Bonne 萬用食物調理機 RCP-7(奶油白)</t>
  </si>
  <si>
    <t>RCP-7(奶油白)</t>
  </si>
  <si>
    <t>51003056</t>
  </si>
  <si>
    <t>IGEM152D</t>
  </si>
  <si>
    <t>2026/04/01</t>
  </si>
  <si>
    <t>2026/4/1短促，2026/1/1新機上架</t>
  </si>
  <si>
    <t>果汁機/調理機/豆漿機</t>
  </si>
  <si>
    <t>奶油白</t>
  </si>
  <si>
    <t>230x120x128</t>
  </si>
  <si>
    <t xml:space="preserve">1機8役，切、攪拌、剁碎、揉、搗、粗磨泥、細磨泥、打發、碎冰等一機完成!
隨附四刃刀頭、磨泥盤、奶油攪拌盤
玻璃調理杯，清潔便利不易染色染味
無線設計攜帶便利，隨時隨地方便使用
附贈由日本人氣料理家精心編排32道創意料理食譜(中文版
</t>
  </si>
  <si>
    <t>recolte麗克特 Cordless Bonne 萬用食物調理機 RCP-7(經典黑)</t>
  </si>
  <si>
    <t>RCP-7(經典黑)</t>
  </si>
  <si>
    <t>51003057</t>
  </si>
  <si>
    <t>IGEM152E</t>
  </si>
  <si>
    <t>1機8役，切、攪拌、剁碎、揉、搗、粗磨泥、細磨泥、打發、碎冰等一機完成!
隨附四刃刀頭、磨泥盤、奶油攪拌盤
玻璃調理杯，清潔便利不易染色染味
無線設計攜帶便利，隨時隨地方便使用
附贈由日本人氣料理家精心編排32道創意料理食譜(中文版)</t>
  </si>
  <si>
    <t>recolte麗克特 Cordless Bonne 萬用食物調理機 RCP-7(灰濛粉)</t>
  </si>
  <si>
    <t>RCP-7(灰濛粉)</t>
  </si>
  <si>
    <t>51003058</t>
  </si>
  <si>
    <t>IGEM152F</t>
  </si>
  <si>
    <t>灰濛粉</t>
  </si>
  <si>
    <t>Toffy Hot Messtin 炊煮便當鍋 K-MS1 (蘋果綠)</t>
  </si>
  <si>
    <t>K-MS1(蘋果綠)</t>
  </si>
  <si>
    <t>51004259</t>
  </si>
  <si>
    <t>IGEM145Z</t>
  </si>
  <si>
    <t>綠色</t>
  </si>
  <si>
    <t>130x190x120</t>
  </si>
  <si>
    <t>主機1年保固(耗材配件無保固)</t>
  </si>
  <si>
    <t>*一機多役，炊飯、煎、烤、煮、蒸等，滿足您各種料理需求*插電/直火兩用，無論在戶外還是室內都能輕鬆烹飪*免開火適合家居使用，輕鬆享受烹飪樂趣*非常適合露營、登山、野炊、郊遊及各種戶外活動*可摺疊便當鍋手柄設計，方便收納。</t>
  </si>
  <si>
    <t>Toffy Hot Messtin 炊煮便當鍋 K-MS1 (灰杏白)</t>
  </si>
  <si>
    <t>K-MS1(灰杏白)</t>
  </si>
  <si>
    <t>51004260</t>
  </si>
  <si>
    <t>IGEM1460</t>
  </si>
  <si>
    <t>禾聯碩股份有限公司</t>
  </si>
  <si>
    <t>HERAN 禾聯</t>
  </si>
  <si>
    <t>禾聯14吋微電腦遙控DC直流電風扇HDF-14AH770</t>
  </si>
  <si>
    <t>HDF-14AH770</t>
  </si>
  <si>
    <t>51008149</t>
  </si>
  <si>
    <t>IGEM0606</t>
  </si>
  <si>
    <t>2026/01/19</t>
  </si>
  <si>
    <t>2026/1/19到貨，2025/12/17缺貨</t>
  </si>
  <si>
    <t>風扇</t>
  </si>
  <si>
    <t>14吋</t>
  </si>
  <si>
    <t>*日本品牌馬達*省電DC變頻馬達*7片式扇葉風感柔順*貼心夜間滅燈功能*三種風模式*自動左右擺頭*12段風速隨心所欲*8小時預約開機/定時關機*迷你遠端遙控</t>
  </si>
  <si>
    <t>空氣清淨機</t>
  </si>
  <si>
    <t>順發電腦股份有限公司</t>
  </si>
  <si>
    <t>Honeywell</t>
  </si>
  <si>
    <t>Honeywell_淨味空氣清淨機_772122_HPA5250WTWV1</t>
  </si>
  <si>
    <t>HPA5250WTWV1</t>
  </si>
  <si>
    <t>51008155</t>
  </si>
  <si>
    <t>IGEM069S</t>
  </si>
  <si>
    <t>2025/4/1短促，5/1短促，3/1回價</t>
  </si>
  <si>
    <t>10-20坪</t>
  </si>
  <si>
    <t>482x255x454</t>
  </si>
  <si>
    <t>5年</t>
  </si>
  <si>
    <t>(2026/04/01~2026/07/31) 隨貨送Honeywell 清淨機 HRF-APP1AP CZ濾網(805246)</t>
  </si>
  <si>
    <t>醫師最推薦   美國過敏專科醫生No.1推薦3重過濾，H13醫療等級HEPA濾網，有效阻隔病菌與過敏原。強效淨味濾網 -</t>
  </si>
  <si>
    <t>昶宏股份有限公司</t>
  </si>
  <si>
    <t>NICONICO</t>
  </si>
  <si>
    <t>NICONICO美型摺疊烘衣機(乳酪色)NI-L2014</t>
  </si>
  <si>
    <t>NI-L2014</t>
  </si>
  <si>
    <t>51008167</t>
  </si>
  <si>
    <t>IGEM0705</t>
  </si>
  <si>
    <t>2025/11/04</t>
  </si>
  <si>
    <t>2025/11/4缺貨，2022/10/11新機</t>
  </si>
  <si>
    <t>烘被/烘鞋機</t>
  </si>
  <si>
    <t>乳酪色</t>
  </si>
  <si>
    <t>產品重量：約1.4kg</t>
  </si>
  <si>
    <t>一開即用無需組裝，省時省力
360度熱風循環，恆溫氣流柔和烘衣
雙重UV消毒，有效除菌/除霉/除臭
兩檔溫度模式，搭配各種布料
智能定時可達7小時
摺疊好收納，輕巧易攜帶
懸掛式設計，使用便利
外罩纖維柔韌，高效防風防水</t>
  </si>
  <si>
    <t>禾聯50L可分離式隔板伸縮提把越野滾輪12/24V行動冰箱HPR-50AP01S</t>
  </si>
  <si>
    <t>HPR-50AP01S</t>
  </si>
  <si>
    <t>51008245</t>
  </si>
  <si>
    <t>IGEM073R</t>
  </si>
  <si>
    <t>2023/01/04</t>
  </si>
  <si>
    <t>（需來電詢問貨況）2026/3/17調降，售完為止；2023/1/1新機上架</t>
  </si>
  <si>
    <t>行動冰箱</t>
  </si>
  <si>
    <t>DC 12V/24V  消耗功率:60W 重量:120Kg</t>
  </si>
  <si>
    <t>機體尺寸:506x711x460</t>
  </si>
  <si>
    <t>零件保固1年</t>
  </si>
  <si>
    <t>*活動式雙槽設計*獨立溫控冷藏/冷凍兩用*省力越野大輪*伸縮式拉桿*內置照明燈*節能ECO/速冷MAX雙模式*壓縮機傾協保護</t>
  </si>
  <si>
    <t>禾聯206L變頻直立式冷凍櫃HFZ-B2061FV</t>
  </si>
  <si>
    <t>HFZ-B2061FV</t>
  </si>
  <si>
    <t>51008249</t>
  </si>
  <si>
    <t>IGEM073Y</t>
  </si>
  <si>
    <t>2023/01/01</t>
  </si>
  <si>
    <t>2023/1/1新機上架</t>
  </si>
  <si>
    <t>AC110V/60HZ 消耗功率:224W 重量:54kg</t>
  </si>
  <si>
    <t>1700x540x590</t>
  </si>
  <si>
    <t>全機保固1年</t>
  </si>
  <si>
    <t>壓縮機保固5年</t>
  </si>
  <si>
    <t>智能溫度控制*  急速冷凍功能*  四星急凍*  自動除霜*  可變式廂門(左右開門互換)*  開門警報</t>
  </si>
  <si>
    <t>禾聯383L變頻直立式冷凍櫃 HFZ-B3862FV</t>
  </si>
  <si>
    <t>HFZ-B3862FV</t>
  </si>
  <si>
    <t>51008251</t>
  </si>
  <si>
    <t>IGEM0741</t>
  </si>
  <si>
    <t>2023/05/31</t>
  </si>
  <si>
    <t>5/31恢復供貨，1/9缺貨，2023/1/1新機上架</t>
  </si>
  <si>
    <t>AC110V/60HZ 消耗功率:330W 重量:86kg</t>
  </si>
  <si>
    <t>1850x700x700</t>
  </si>
  <si>
    <t>禾聯極致窄身13公斤直立式定頻洗衣機-星耀灰HWM-1391</t>
  </si>
  <si>
    <t>HWM-1391</t>
  </si>
  <si>
    <t>51008254</t>
  </si>
  <si>
    <t>IGEM0744</t>
  </si>
  <si>
    <t>直立定頻</t>
  </si>
  <si>
    <t>星耀灰</t>
  </si>
  <si>
    <t>AC110V/60HZ 標準水量:72L 最大洗衣量:13kg</t>
  </si>
  <si>
    <t>995x605x640</t>
  </si>
  <si>
    <t>馬達保固3年</t>
  </si>
  <si>
    <t>3D強勁水流*  槽洗淨*  預約洗衣*  FUZZY人工智慧*  兒童安全鎖*  緩降玻璃上蓋</t>
  </si>
  <si>
    <t>禾聯 50L 電子冷藏箱HBO-0571 (BL)</t>
  </si>
  <si>
    <t>HBO-0571 (BL)</t>
  </si>
  <si>
    <t>51008257</t>
  </si>
  <si>
    <t>IGEM0747</t>
  </si>
  <si>
    <t>AC110V/60HZ 消耗功率:75W 重量:13.4kg</t>
  </si>
  <si>
    <t>518x500x422</t>
  </si>
  <si>
    <t>超靜音*  三段溫控*  LED省電照明*  半導體製冷*  環保低汙染*  耐重網架設計</t>
  </si>
  <si>
    <t>新加坡商傲勝全球股份有限公司台灣分公司</t>
  </si>
  <si>
    <t>OSIM</t>
  </si>
  <si>
    <t>OSIM背樂樂Sync OS-2233</t>
  </si>
  <si>
    <t>OS-2233</t>
  </si>
  <si>
    <t>51008326</t>
  </si>
  <si>
    <t>IGEM111O</t>
  </si>
  <si>
    <t>2025/08/01</t>
  </si>
  <si>
    <t>2025/8/1新品上架</t>
  </si>
  <si>
    <t>舒壓按摩</t>
  </si>
  <si>
    <t>840x510x370</t>
  </si>
  <si>
    <t>*獨家V手科技，抓走肩頸深層痠痛*搖擺推壓波浪踩背，疏通腰背緊繃*恆溫熱風與臀部震動，促進循環 *並可透過APP與暖足樂Sync串接成隱形按摩椅</t>
  </si>
  <si>
    <t>OSIM暖足樂Sync OS-3233</t>
  </si>
  <si>
    <t>OS-3233</t>
  </si>
  <si>
    <t>51008327</t>
  </si>
  <si>
    <t>IGEM111P</t>
  </si>
  <si>
    <t>406x500x560</t>
  </si>
  <si>
    <t>*小腿環繞推揉，放鬆腿部緊繃感*恆溫熱風與腿部震動，促進循環*足部包覆式揉捏與足底精準按壓*並可透過APP與背樂樂Sync串接成隱形按摩椅</t>
  </si>
  <si>
    <t>OSIM背樂樂Sync OS-2233+ 暖足樂Sync OS-3233</t>
  </si>
  <si>
    <t>OS-2233+ OS-3233</t>
  </si>
  <si>
    <t>51008328</t>
  </si>
  <si>
    <t>IGEM111Q</t>
  </si>
  <si>
    <t>*獨家V手科技，抓走肩頸深層痠痛*搖擺推壓波浪踩背，疏通腰背緊繃*恆溫熱風與臀部震動，促進循環 *並可透過APP與暖足樂Sync串接成隱形按摩椅
*小腿環繞推揉，放鬆腿部緊繃感*恆溫熱風與腿部震動，促進循環*足部包覆式揉捏與足底精準按壓*並可透過APP與背樂樂Sync串接成隱形按摩椅</t>
  </si>
  <si>
    <t>OSIM V手暖摩枕OS-2230</t>
  </si>
  <si>
    <t>OS-2230</t>
  </si>
  <si>
    <t>51008329</t>
  </si>
  <si>
    <t>IGEM111S</t>
  </si>
  <si>
    <t>灰色</t>
  </si>
  <si>
    <t>170x150x360</t>
  </si>
  <si>
    <t>*V手科技，真人手感扣肩撥筋*V手科技，擬真撥筋推揉技法*3D按摩球，貼合身形雙向揉捏*溫熱紓緩，無線充電，全身適用</t>
  </si>
  <si>
    <t>OSIM 護眼樂 Air 2  OS-1251</t>
  </si>
  <si>
    <t>OS-1251</t>
  </si>
  <si>
    <t>51008349</t>
  </si>
  <si>
    <t>IGEM150R</t>
  </si>
  <si>
    <t>2026/02/25</t>
  </si>
  <si>
    <t>2025/11/1新機上架</t>
  </si>
  <si>
    <t>205x78x34</t>
  </si>
  <si>
    <t>效能升級！減壓按摩超有感
溫感指壓按摩，紓適按壓穴位
4種專屬按摩程式超享受
輕膚材質，清潔保養便利</t>
  </si>
  <si>
    <t>禾聯 6L銀離子抑菌除濕機 HDH-12DY030(N)</t>
  </si>
  <si>
    <t>HDH-12DY030(N)</t>
  </si>
  <si>
    <t>51008350</t>
  </si>
  <si>
    <t>IGEM1523</t>
  </si>
  <si>
    <t>2025/11/14</t>
  </si>
  <si>
    <t>2025/11/14新機上架</t>
  </si>
  <si>
    <t>6L</t>
  </si>
  <si>
    <t>478x308x229</t>
  </si>
  <si>
    <t>*新一級能效*30項安全配備*數位操控面板*兒童安全鎖*奈米銀粒子抑菌*2.3L大容量水箱*連續排水*除濕/乾衣模式*定向控制*萬向腳輪</t>
  </si>
  <si>
    <t>OSIM 天王工學椅(含腳托) OS-8245 星藍色</t>
  </si>
  <si>
    <t>OS-8245 星藍色</t>
  </si>
  <si>
    <t>51008351</t>
  </si>
  <si>
    <t>IGEM1531</t>
  </si>
  <si>
    <t>2026/03/28</t>
  </si>
  <si>
    <t>星藍色</t>
  </si>
  <si>
    <t>椅子基本尺寸:1310x720x700;椅背後仰尺寸:1130x720x1120</t>
  </si>
  <si>
    <t>懂按摩的人體工學椅
人體工學支撐，有感提升效率
獨家V手按摩，還原真人抓捏感
腳托設計，升級放鬆體驗</t>
  </si>
  <si>
    <t>OSIM 天王工學椅(含腳托) OS-8245 拿鐵色</t>
  </si>
  <si>
    <t>OS-8245 拿鐵色</t>
  </si>
  <si>
    <t>51008352</t>
  </si>
  <si>
    <t>IGEM1532</t>
  </si>
  <si>
    <t>拿鐵色</t>
  </si>
  <si>
    <t>OSIM 幸運石按摩小枕 OS-2258</t>
  </si>
  <si>
    <t>OS-2258</t>
  </si>
  <si>
    <t>51008354</t>
  </si>
  <si>
    <t>IGEM156K</t>
  </si>
  <si>
    <t>棕色</t>
  </si>
  <si>
    <t>360x270x110</t>
  </si>
  <si>
    <t>獨特指壓與溫熱功能，釋放疲憊
人體工學設計，貼著腰背不懸空
20顆按摩球，交替技法更到位
一機多用，從全身放鬆到午睡枕，一切都剛剛好</t>
  </si>
  <si>
    <t>HERAN禾聯 綠光降噪無線吸塵器HVC-22PVG70</t>
  </si>
  <si>
    <t>HVC-22PVG70</t>
  </si>
  <si>
    <t>51008358</t>
  </si>
  <si>
    <t>IGEM15GP</t>
  </si>
  <si>
    <t xml:space="preserve">110W
</t>
  </si>
  <si>
    <t>1140x235x212</t>
  </si>
  <si>
    <t xml:space="preserve">*護眼綠光顯塵 140度廣角
*90度彎折硬管 深入低矮處
*電動除螨刷 除去過敏原
*高效無刷馬達，旋風集塵離心系統
*HEPA高效濾網
*精緻配件組、獨立收納座
</t>
  </si>
  <si>
    <t>3C</t>
  </si>
  <si>
    <t>建達國際股份有限公司</t>
  </si>
  <si>
    <t>TP-Link</t>
  </si>
  <si>
    <t>TP-Link300Mbps無線N4GLTE路由器TL-MR6400</t>
  </si>
  <si>
    <t>TL-MR6400</t>
  </si>
  <si>
    <t>51011042</t>
  </si>
  <si>
    <t>IGEM038F</t>
  </si>
  <si>
    <t>2026/04/30</t>
  </si>
  <si>
    <t>無線路由器</t>
  </si>
  <si>
    <t>分享4GLTE網路150Mbps下載速度</t>
  </si>
  <si>
    <t>3年(不含配件)</t>
  </si>
  <si>
    <t>*可分享4GLTE網路供多個設備使用並享受高達150Mbps下載速度*無線N速度高達300Mbps*外接無線N天線提供穩定的無線網路連線*無須任何設定，SIM卡隨插即用*LAN/WAN連接埠所選擇的使用模式自動變更</t>
  </si>
  <si>
    <t>TP-Link Archer AX53 AX3000 Gigabit雙頻Wi-Fi 6路由器</t>
  </si>
  <si>
    <t>Archer AX53</t>
  </si>
  <si>
    <t>51011101</t>
  </si>
  <si>
    <t>IGEM067O</t>
  </si>
  <si>
    <t>2026/06/30</t>
  </si>
  <si>
    <t>6/30起，暫停受理，2022/8/16新品上架</t>
  </si>
  <si>
    <t>AX3000 Wi-Fi6Router</t>
  </si>
  <si>
    <t>260.2x135x41.6</t>
  </si>
  <si>
    <t>*AX3000 Dual-Band Wi-Fi 6 Router *次世代 Gigabit Wi-Fi 6 速度—2402 Mbps(5 GHz) 和 574Mbps(2.4 GHz)頻段確保順暢的串流和快速的下載 *連接更多設備—OFDMA和MU-MIMO技術增加了4倍容量,確保能夠同時傳輸到更多設備 *極低延遲—啟用更具響應性的遊戲和視訊 *延伸的Wi-Fi 覆蓋範圍—4根高增益外接天線和波束成型技術結合強壯而可靠的家庭Wi-Fi *TP-Link HomeShield—加強安全性，防禦最新的網路威脅。</t>
  </si>
  <si>
    <t>TP-Link AX1800 完整家庭Mesh Wi-Fi系統Deco X20(３入組)</t>
  </si>
  <si>
    <t>Deco X20_3-Pack</t>
  </si>
  <si>
    <t>51011165</t>
  </si>
  <si>
    <t>IGEM086X</t>
  </si>
  <si>
    <t>6/30起，暫停受理</t>
  </si>
  <si>
    <t>Mesh</t>
  </si>
  <si>
    <t>200x300x400</t>
  </si>
  <si>
    <t>*AX1800雙頻智慧型Mesh網狀路由器* Wi-Fi 6, 高通1GHz 四核處理器*1201Mbps 5GHz+574Mbps 2.4GHz*2 *2 MIMO 5GHz*2 Gigabit埠*4 內建天線* OFDMA, MU-MIMO, 1024QAM, 波束成型*家庭照護, 基地台模式, MOD.</t>
  </si>
  <si>
    <t>TP-Link AX3000 Mesh WiFi 雙頻網狀路由器Deco X50</t>
  </si>
  <si>
    <t>Deco X50-1pack</t>
  </si>
  <si>
    <t>51011179</t>
  </si>
  <si>
    <t>IGEM105P</t>
  </si>
  <si>
    <t>AX3000</t>
  </si>
  <si>
    <t>*AX3000雙頻WiFi - 超高速WiFi 6 速度高達3.0 Gbps*4串流,減少延遲 - 2×2/HT160 2402 Mbps + 2×2 574 Mbps*Gigabit無線速度- 3×Gigabit連接埠提供更多設備連接*TP-Link HomeShield - 提供家中網路和 IoT 設備更好的保護效果*輕鬆簡單完成設定 - 依照Deco app 指示即可輕鬆完成設定</t>
  </si>
  <si>
    <t>TP-Link AX3000 Mesh WiFi 6路由器Deco X50-5G</t>
  </si>
  <si>
    <t>Deco X50-5G</t>
  </si>
  <si>
    <t>51011196</t>
  </si>
  <si>
    <t>IGEM125J</t>
  </si>
  <si>
    <t>2402Mbps 5GHz + 574Mbps 2.4GHz</t>
  </si>
  <si>
    <t>130x123x211</t>
  </si>
  <si>
    <t>*隨插即用*易於管理*語音控制*更低延遲，更多容量</t>
  </si>
  <si>
    <t>TP-Link BE3600 雙頻 Wi-Fi 7 路由器_Archer BE230</t>
  </si>
  <si>
    <t>Archer BE230</t>
  </si>
  <si>
    <t>51011220</t>
  </si>
  <si>
    <t>IGEM15A1</t>
  </si>
  <si>
    <t>Wi-Fi 7</t>
  </si>
  <si>
    <t>41.7x272.7x147</t>
  </si>
  <si>
    <t>*博通2.0Gbps高性能四核心
*MLO多重連接模式，更快低延遲
*易安裝，可同時連接130台設備</t>
  </si>
  <si>
    <t>TP-Link BE3600 雙頻 Wi-Fi 7 路由器_Archer BE220</t>
  </si>
  <si>
    <t>Archer BE220</t>
  </si>
  <si>
    <t>51011221</t>
  </si>
  <si>
    <t>IGEM15A2</t>
  </si>
  <si>
    <t>37x210x123.5</t>
  </si>
  <si>
    <t>大同綜合訊電股份有限公司</t>
  </si>
  <si>
    <t>Tatung 大同</t>
  </si>
  <si>
    <t>大同11人份不鏽鋼電鍋(百合白)(附保溫開關)_TAC-11R-MW</t>
  </si>
  <si>
    <t>TAC-11R-MW</t>
  </si>
  <si>
    <t>51012156</t>
  </si>
  <si>
    <t>IGEM046L</t>
  </si>
  <si>
    <t>2026/4/1到貨，2026/3/20缺貨，2024/4/13短促，2/15短促，預計2022/2月到貨、2022/1/14缺貨，可等年後在開數量受理。可改推TAC-10L-MS。2021/9/3新品上架</t>
  </si>
  <si>
    <t>電鍋</t>
  </si>
  <si>
    <t>百合白</t>
  </si>
  <si>
    <t>11人份</t>
  </si>
  <si>
    <t>265x348x295</t>
  </si>
  <si>
    <t>*11人份電鍋，百合白色外殼。*鍋蓋、內鍋、外鍋、蒸盤均為SUS304不鏽鋼*加熱均勻保溫開關。*雙重被覆電源線，雙重安全保護。*煮飯/粥、蒸、滷、燉多用途</t>
  </si>
  <si>
    <t>大同6人份電鍋(綠)_TAC-06L-DGU</t>
  </si>
  <si>
    <t>TAC-06L-DGU</t>
  </si>
  <si>
    <t>51012160</t>
  </si>
  <si>
    <t>IGEM046P</t>
  </si>
  <si>
    <t>2026/03/24</t>
  </si>
  <si>
    <t>2026/3/24缺貨，2025/6/3重新上架，2025/3/28停售，2022/3/16上架，貨況請與廠商確認後再通知開數量受理。</t>
  </si>
  <si>
    <t>綠</t>
  </si>
  <si>
    <t>6人份</t>
  </si>
  <si>
    <t>220x308x260</t>
  </si>
  <si>
    <t>3級能效</t>
  </si>
  <si>
    <t>*6人份電鍋，綠色外殼加大同寶寶。*鍋蓋、內鍋、蒸盤均為SUS304不鏽鋼。*加熱均勻保溫開關。*雙重被覆電源線，雙重安全保護。*煮飯/粥、蒸、滷、燉多用途。</t>
  </si>
  <si>
    <t>大同6人份電鍋(橘紅)_TAC-06L-DRU</t>
  </si>
  <si>
    <t>TAC-06L-DRU</t>
  </si>
  <si>
    <t>51012162</t>
  </si>
  <si>
    <t>IGEM046R</t>
  </si>
  <si>
    <t>2026/11/30</t>
  </si>
  <si>
    <t>橘紅</t>
  </si>
  <si>
    <t>4級能效</t>
  </si>
  <si>
    <t>*6人份電鍋，橘紅色外殼加大同寶寶。*鍋蓋、內鍋、蒸盤均為SUS304不鏽鋼。*加熱均勻保溫開關。*雙重被覆電源線，雙重安全保護。*煮飯/粥、蒸、滷、燉多用途。</t>
  </si>
  <si>
    <t>大同15人份電鍋(綠)_TAC-15L-DGU</t>
  </si>
  <si>
    <t>TAC-15L-DGU</t>
  </si>
  <si>
    <t>51012166</t>
  </si>
  <si>
    <t>IGEM046V</t>
  </si>
  <si>
    <t>15人份</t>
  </si>
  <si>
    <t>290x385x330</t>
  </si>
  <si>
    <t>*15人份電鍋，綠色外殼加大同寶寶。*鍋蓋、內鍋、蒸盤均為SUS304不鏽鋼。*加熱均勻保溫開關。*雙重被覆電源線，雙重安全保護。*煮飯/粥、蒸、滷、燉多用途。</t>
  </si>
  <si>
    <t>大同15人份電鍋(橘紅)_TAC-15L-DRU</t>
  </si>
  <si>
    <t>TAC-15L-DRU</t>
  </si>
  <si>
    <t>51012167</t>
  </si>
  <si>
    <t>IGEM046W</t>
  </si>
  <si>
    <t>紅</t>
  </si>
  <si>
    <t>*15人份電鍋，橘紅色外殼加大同寶寶。*鍋蓋、內鍋、蒸盤均為SUS304不鏽鋼。*加熱均勻保溫開關。*雙重被覆電源線，雙重安全保護。*煮飯/粥、蒸、滷、燉多用途。</t>
  </si>
  <si>
    <t>大同金屬古董扇(黑)TF-D14DA-BK</t>
  </si>
  <si>
    <t>TF-D14DA-BK</t>
  </si>
  <si>
    <t>51012186</t>
  </si>
  <si>
    <t>IGEM065P</t>
  </si>
  <si>
    <t>2022/8月短促、2022/7/1新品上架</t>
  </si>
  <si>
    <t>*經典復古造型 *金屬製電扇搭配鋁合金扇葉 *6段5速*DC直流馬達，節能省電 *定時關按鈕，1、2、4、8小時自由掌握*靜音功能</t>
  </si>
  <si>
    <t>Panasonic</t>
  </si>
  <si>
    <t>PANASONIC_17公斤智能聯網變頻直立溫水洗衣機_NA-V170NMS-S</t>
  </si>
  <si>
    <t>NA-V170NMS-S</t>
  </si>
  <si>
    <t>51012236</t>
  </si>
  <si>
    <t>IGEM089X</t>
  </si>
  <si>
    <t>不銹鋼</t>
  </si>
  <si>
    <t>17kg</t>
  </si>
  <si>
    <t>1075x640x710</t>
  </si>
  <si>
    <t>(2026/04/10~2026/08/19) SP-2611-PR luminarc 晶鑽浮雕系列強化餐盤八件組 ．SP-NA02-PR 南僑 水晶皂力淨</t>
  </si>
  <si>
    <t>*洗衣/脫水 17kg*洗劑量自動精準投入*nanoAg抗菌銀離子*雙渦輪強淨水流*抗菌渦輪迴轉盤*溫水泡洗淨*ECONAVI智慧節能科技*雙效自動槽洗淨*IoT智慧健康家電</t>
  </si>
  <si>
    <t>(專案)Panasonic 全自動義式咖啡機 NC-EA801</t>
  </si>
  <si>
    <t>NC-EA801</t>
  </si>
  <si>
    <t>51012237</t>
  </si>
  <si>
    <t>IGEM094V</t>
  </si>
  <si>
    <t>2025/12/30</t>
  </si>
  <si>
    <t>114/12/30缺貨，2025/1/1回價，2024/12/1短促，2024/8/16短促，12/9新機上架，專案機種少量到貨</t>
  </si>
  <si>
    <t>銀黑</t>
  </si>
  <si>
    <t>340x215x455</t>
  </si>
  <si>
    <t>*12項自動行程*中文觸控螢幕*預浸式壓力萃取*5大自動清潔*9段研磨選擇*奶泡系統</t>
  </si>
  <si>
    <t>大同 14吋DC直流變頻電扇TF-L14DTA</t>
  </si>
  <si>
    <t>TF-L14DTA</t>
  </si>
  <si>
    <t>51012248</t>
  </si>
  <si>
    <t>IGEM1028</t>
  </si>
  <si>
    <t>2024/05/20</t>
  </si>
  <si>
    <t>2024/5/20新機上架</t>
  </si>
  <si>
    <t>990x422x400</t>
  </si>
  <si>
    <t>*節能省電超靜音*日本DC直流變頻馬達*平面扇網不佔空間*流線型底座簡約時尚*5片扇葉吹出舒適自然涼風*自然風、舒眠風二種風感模式*7段風速設定*後馬達觸控面板*隨環境自由調整高度*1~8小時可預約開關機*加寬手把設定方便提握*無線遙控功能隨時操控</t>
  </si>
  <si>
    <t>大同 16吋DC直流變頻電扇TF-L16DTA</t>
  </si>
  <si>
    <t>TF-L16DTA</t>
  </si>
  <si>
    <t>51012249</t>
  </si>
  <si>
    <t>IGEM1029</t>
  </si>
  <si>
    <t>2025/04/09</t>
  </si>
  <si>
    <t>2025/4/9到貨，10/22缺貨，2024/5/20新機上架</t>
  </si>
  <si>
    <t>16吋</t>
  </si>
  <si>
    <t>1030x450x400</t>
  </si>
  <si>
    <t>Panasonic 20L 蒸氣烘烤爐 NU-SC180B</t>
  </si>
  <si>
    <t>NU-SC180B</t>
  </si>
  <si>
    <t>51012251</t>
  </si>
  <si>
    <t>IGEM102B</t>
  </si>
  <si>
    <t>114/12/30缺貨，113/5/27新機上架</t>
  </si>
  <si>
    <t>404x438x376</t>
  </si>
  <si>
    <t>*蒸、烤、煎、炸、烘、燉、發酵一爐OK*直噴過熱水蒸氣鎖住營養美味*18道自動食譜*20L小體積大容量*6項清潔模式*雙層防燙玻璃門</t>
  </si>
  <si>
    <t>大同 600ml 隨行杯果汁機 TJC-P300B</t>
  </si>
  <si>
    <t>TJC-P300B</t>
  </si>
  <si>
    <t>51012252</t>
  </si>
  <si>
    <t>IGEM107P</t>
  </si>
  <si>
    <t>銀色</t>
  </si>
  <si>
    <t>600ml</t>
  </si>
  <si>
    <t>377x108x107</t>
  </si>
  <si>
    <t>*單鍵按鈕簡單操作*Tritan材質瓶身不含雙酚A*600ml大容量方便隨身攜帶*雙重安全保護設計</t>
  </si>
  <si>
    <t>Panasonic 無線蒸氣電熨斗NI-WL75</t>
  </si>
  <si>
    <t>NI-WL75</t>
  </si>
  <si>
    <t>51012255</t>
  </si>
  <si>
    <t>IGEM120T</t>
  </si>
  <si>
    <t>2025/03/01</t>
  </si>
  <si>
    <t>2025/3/1新品上架</t>
  </si>
  <si>
    <t>熨斗/掛燙機</t>
  </si>
  <si>
    <t>大同 輕享料理組(2機1底座)TAC-0309EA-W(雪國白)</t>
  </si>
  <si>
    <t>TAC-0309EA-W</t>
  </si>
  <si>
    <t>51012270</t>
  </si>
  <si>
    <t>IGEM135F</t>
  </si>
  <si>
    <t>2025/10/18</t>
  </si>
  <si>
    <t>2025/10/18短促，2025/8/1新機上架</t>
  </si>
  <si>
    <t>3人份/
 0.9L</t>
  </si>
  <si>
    <t>207x243x205</t>
  </si>
  <si>
    <t>*極簡美型、直覺操作、共享加熱座*1+1 輕享料理組，3人份電鍋+0.9L電茶壺*蒸、煎、炒、燉、滷，無火多用途料理
*自動判斷控溫模式，英國Strix 精準溫控。*壺/一鍵沸煮/40-98度溫控/沸騰定溫*鍋/一鍵煮飯/60-160度加熱*一鍋多用，陶瓷不沾外鍋可直接使用。304不銹鋼內鍋。</t>
  </si>
  <si>
    <t>大同 2L生機調理機 TJC-2025F23A</t>
  </si>
  <si>
    <t>TJC-2025F23A</t>
  </si>
  <si>
    <t>51012271</t>
  </si>
  <si>
    <t>IGEM135G</t>
  </si>
  <si>
    <t>2025/8/1新機上架</t>
  </si>
  <si>
    <t>2.0L</t>
  </si>
  <si>
    <t>505x190x203</t>
  </si>
  <si>
    <t>*美味瞬間、即轉即飲、隨心所欲*24000高轉速，1000W高功率馬達*防滑、減震、自動偵測、過熱斷電，更安心 *直覺操作、料理方式更多元*擾流設計、攪打均勻口感更細緻*貼心小助手、攪拌棒美味不折扣</t>
  </si>
  <si>
    <t>大同 1.5L多功能調理機 TJC-BL1598TC</t>
  </si>
  <si>
    <t>TJC-BL1598TC</t>
  </si>
  <si>
    <t>51012272</t>
  </si>
  <si>
    <t>IGEM135H</t>
  </si>
  <si>
    <t>2025/9/1回價，2025/8/1新機上架</t>
  </si>
  <si>
    <t>1.5L</t>
  </si>
  <si>
    <t>470x190x220</t>
  </si>
  <si>
    <t>(2026/07/01~2026/07/31) 奶泡杯 (CBL1598MC79)+萃茶杯 (CBL1598SC79)</t>
  </si>
  <si>
    <t>*七種食譜、簡單操作、瞬間美味*5mm厚壁Tritan 調理杯，使用安心*25000高轉速，1400W高功率馬達*防滑、減震、自動偵測、過熱斷電，更安心*高硬度六葉不銹鋼刀頭，輕鬆擊碎冰塊/堅果*直覺操作、料理方式更多元*擾流設計、攪打均勻口感更細緻*貼心小助手、攪拌棒美味不折扣</t>
  </si>
  <si>
    <t>大同 5L電火鍋(火烤兩用) TSB-P5023S</t>
  </si>
  <si>
    <t>TSB-P5023S</t>
  </si>
  <si>
    <t>51012296</t>
  </si>
  <si>
    <t>IGEM148I</t>
  </si>
  <si>
    <t>2026/09/01</t>
  </si>
  <si>
    <t>壓力鍋/燉鍋/萬用鍋/蒸煮鍋</t>
  </si>
  <si>
    <t>5L</t>
  </si>
  <si>
    <t>400x340x340</t>
  </si>
  <si>
    <t>*湯鍋5L大容量，滿足家庭聚會*不鏽鋼湯鍋、不沾煎烤盤、不鏽鋼蒸盤*鍋具分離式設計，可拆下清洗*強化玻璃透明上蓋設計，料理看的見*燉/炒/火鍋/烤/蒸 一鍋多用，美味健康*無段溫控設計，指撥開關控溫*1200W大功率，烹煮更迅速</t>
  </si>
  <si>
    <t>Panasonic 11L 除濕機 F-Y22PN</t>
  </si>
  <si>
    <t>F-Y22PN</t>
  </si>
  <si>
    <t>51012298</t>
  </si>
  <si>
    <t>IGEM151Y</t>
  </si>
  <si>
    <t>2026/01/06</t>
  </si>
  <si>
    <t>2026/1/5短促，2026/1/1新機上架</t>
  </si>
  <si>
    <t>11L</t>
  </si>
  <si>
    <t>600x350x230</t>
  </si>
  <si>
    <t>除濕能力11公升/日
 一級能效
DC低噪音馬達
除濕適用坪數：14坪</t>
  </si>
  <si>
    <t>Panasonic 7L 除濕機 F-Y14PB</t>
  </si>
  <si>
    <t>F-Y14PB</t>
  </si>
  <si>
    <t>51012299</t>
  </si>
  <si>
    <t>IGEM151Z</t>
  </si>
  <si>
    <t>2025/12/1新機上架</t>
  </si>
  <si>
    <t>7L</t>
  </si>
  <si>
    <t>580x300x215</t>
  </si>
  <si>
    <t>除濕能力7公升/日
一級能效。
nanoe™ X 健康科技日本專利認證
除濕適用坪數：9坪</t>
  </si>
  <si>
    <t>Panasonic 14L lot變頻高效除濕機 F-YV28NN(奶油白)</t>
  </si>
  <si>
    <t>F-YV28NN</t>
  </si>
  <si>
    <t>51012301</t>
  </si>
  <si>
    <t>IGEM1522</t>
  </si>
  <si>
    <t>2026/1/1新機上架</t>
  </si>
  <si>
    <t>14L</t>
  </si>
  <si>
    <t>640x380x260</t>
  </si>
  <si>
    <t>(2026/04/10~2026/08/19) SP-2611-PR luminarc 晶鑽浮雕系列強化餐盤八件組</t>
  </si>
  <si>
    <t>除濕能力 14公升/日(室溫27°C/相對濕度60%)
INVERTER變頻雙轉子壓縮機
nanoe™ X 健康科技
ECONAVI智慧節能科技
oT智慧健康家電
烘鞋烘衣專用配件
除濕適用坪數：18坪</t>
  </si>
  <si>
    <t>Panasonic_498公升雙門變頻鋼板冰箱(星礦銀)_NR-B496TV-S1</t>
  </si>
  <si>
    <t>NR-B496TV-S1</t>
  </si>
  <si>
    <t>51012302</t>
  </si>
  <si>
    <t>IGEM153O</t>
  </si>
  <si>
    <t>銀</t>
  </si>
  <si>
    <t>498L</t>
  </si>
  <si>
    <t>1834x695x780</t>
  </si>
  <si>
    <t>(2026/04/10~2026/08/19) SP-2610-PR 德國Othello可微波冰箱收納不鏽鋼保鮮盒三入組</t>
  </si>
  <si>
    <t>*有效容積498L*新1級能源效率*AI ECONAVI智慧節能科技*佔比30%大冷凍空間*領先業界*⁵ 冷藏室3D環繞式LED照明*極鮮微凍解*Ag銀抑菌*大容量蔬果盒</t>
  </si>
  <si>
    <t>Panasonic_498公升雙門變頻鋼板冰箱(燦雪白)_NR-B496TV-W</t>
  </si>
  <si>
    <t>NR-B496TV-W</t>
  </si>
  <si>
    <t>51012303</t>
  </si>
  <si>
    <t>IGEM153P</t>
  </si>
  <si>
    <t>Panasonic_578公升三門變頻鋼板冰箱(星礦銀)_NR-C586TV-S1</t>
  </si>
  <si>
    <t>NR-C586TV-S1</t>
  </si>
  <si>
    <t>51012304</t>
  </si>
  <si>
    <t>IGEM153Q</t>
  </si>
  <si>
    <t>578L</t>
  </si>
  <si>
    <t>1834x775x780</t>
  </si>
  <si>
    <t>*有效容積578L*新1級能源效率*AI ECONAVI智慧節能科技*佔比30%大冷凍空間*冷藏室3D環繞式LED照明*極鮮微凍解*Ag銀抑菌*大容量蔬果室</t>
  </si>
  <si>
    <t>Panasonic_578公升三門變頻鋼板冰箱(燦雪白)_NR-C586TV-W</t>
  </si>
  <si>
    <t>NR-C586TV-W</t>
  </si>
  <si>
    <t>51012305</t>
  </si>
  <si>
    <t>IGEM153R</t>
  </si>
  <si>
    <t>Panasonic_650公升雙門變頻鋼板冰箱(星礦銀)_NR-B656TV-S1</t>
  </si>
  <si>
    <t>NR-B656TV-S1</t>
  </si>
  <si>
    <t>51012306</t>
  </si>
  <si>
    <t>IGEM153S</t>
  </si>
  <si>
    <t>客訂機種，請先洽大同確認貨況</t>
  </si>
  <si>
    <t>650L</t>
  </si>
  <si>
    <t>1834x805x780</t>
  </si>
  <si>
    <t>*有效容積650L*新1級能源效率*AI ECONAVI智慧節能科技*佔比30%大冷凍空間*冷藏室3D環繞式LED照明*極鮮微凍解*Ag銀抑菌*大容量蔬果盒</t>
  </si>
  <si>
    <t>Panasonic_650公升雙門變頻鋼板冰箱(燦雪白)_NR-B656TV-W</t>
  </si>
  <si>
    <t>NR-B656TV-W</t>
  </si>
  <si>
    <t>51012307</t>
  </si>
  <si>
    <t>IGEM153T</t>
  </si>
  <si>
    <t>Panasonic 32L 變頻微電腦微波爐 NN-ST65QB</t>
  </si>
  <si>
    <t>NN-ST65QB</t>
  </si>
  <si>
    <t>51012308</t>
  </si>
  <si>
    <t>IGEM1533</t>
  </si>
  <si>
    <t>2026/07/24</t>
  </si>
  <si>
    <t>2026/7/24到貨，2026/6/29缺貨，2026/6/11到貨，2026/2/23缺貨，2025/12/1新機上架</t>
  </si>
  <si>
    <t>32L</t>
  </si>
  <si>
    <t>310x525x401</t>
  </si>
  <si>
    <t>(2026/04/10~2026/08/19) SP-2515-PR 雅樂氏 時尚廚師矽膠隔熱組</t>
  </si>
  <si>
    <t>智慧變頻技術
自由選擇烹調方式，實現個人喜好口感
微波高火1000W快速加熱
多項自動行程，美味輕鬆上菜</t>
  </si>
  <si>
    <t>大同 6人份全不鏽鋼電鍋(簡配版) TAC-06L-MCAG(文藝金)</t>
  </si>
  <si>
    <t>TAC-06L-MCAG</t>
  </si>
  <si>
    <t>51012325</t>
  </si>
  <si>
    <t>IGEM156N</t>
  </si>
  <si>
    <t>2026/3/24上架</t>
  </si>
  <si>
    <t>金色</t>
  </si>
  <si>
    <t xml:space="preserve">6人份
</t>
  </si>
  <si>
    <t>278x278x273</t>
  </si>
  <si>
    <t xml:space="preserve">*一鍋料理各式佳餚
*360度環繞式水蒸氣
*加熱均勻，自動保溫
*一鍵操作免顧爐火省時省力
*保留食材原味營養美味不流失
*利用熱循環均勻加熱食物無油煙
*多元料理，煮飯/粥、蒸、滷、燉多用途
*雙重被覆電源線，雙重安全保護
</t>
  </si>
  <si>
    <t>大同 10人份電鍋 TAC-10L-DG(翠綠色)</t>
  </si>
  <si>
    <t>TAC-10L-DG</t>
  </si>
  <si>
    <t>51012326</t>
  </si>
  <si>
    <t>IGEM156O</t>
  </si>
  <si>
    <t>翠綠色</t>
  </si>
  <si>
    <t xml:space="preserve">10人份
</t>
  </si>
  <si>
    <t>*10人份電鍋，360度環繞式水蒸氣
*利用熱循環均勻加熱食物無油煙
*一鍵操作免顧爐火省時省力
*雙重被覆電源線，雙重安全保護
*多元料理，煮飯/粥、蒸、滷、燉多用途
*一鍋料理 加熱均勻，自動保溫</t>
  </si>
  <si>
    <t>大同 10人份電鍋 TAC-10L-DR(朱紅色)</t>
  </si>
  <si>
    <t>TAC-10L-DR</t>
  </si>
  <si>
    <t>51012327</t>
  </si>
  <si>
    <t>IGEM156P</t>
  </si>
  <si>
    <t>朱紅色</t>
  </si>
  <si>
    <t>大同 15人份不鏽鋼配件電鍋 TAC-15L-NGA(松柏綠)</t>
  </si>
  <si>
    <t>TAC-15L-NGA</t>
  </si>
  <si>
    <t>51012328</t>
  </si>
  <si>
    <t>IGEM156Q</t>
  </si>
  <si>
    <t>松柏綠</t>
  </si>
  <si>
    <t xml:space="preserve">15人份
</t>
  </si>
  <si>
    <t>339x339x339</t>
  </si>
  <si>
    <t>大同 15W捕蚊燈TMK-1522A</t>
  </si>
  <si>
    <t>TMK-1522A</t>
  </si>
  <si>
    <t>51012329</t>
  </si>
  <si>
    <t>IGEM157O</t>
  </si>
  <si>
    <t>捕蚊燈</t>
  </si>
  <si>
    <t xml:space="preserve">15W
</t>
  </si>
  <si>
    <t>430x215x215</t>
  </si>
  <si>
    <t xml:space="preserve">台灣製造，品質保證
高效率燈管，捕蚊效果佳
外網罩聚光設計提升效果
360度零死角；壁掛立式兩用
</t>
  </si>
  <si>
    <t>Panasonic 日本製 充電式水洗電鬍刀(三刀頭)深藍色 ES-L321W-A</t>
  </si>
  <si>
    <t>ES-L321W-A</t>
  </si>
  <si>
    <t>51012354</t>
  </si>
  <si>
    <t>IGEM15G2</t>
  </si>
  <si>
    <t>電動刮鬍刀</t>
  </si>
  <si>
    <t>深藍色</t>
  </si>
  <si>
    <t xml:space="preserve">100V∼240V
</t>
  </si>
  <si>
    <t>200x144x680</t>
  </si>
  <si>
    <t>日本</t>
  </si>
  <si>
    <t xml:space="preserve">*三枚刃系統
*高速線性馬達
*快速水洗設計
*AI 智能感應
*泡沫潤鬍模式
</t>
  </si>
  <si>
    <t>大同 14吋DC直流變頻電扇TF-L14DTC</t>
  </si>
  <si>
    <t>TF-L14DTC</t>
  </si>
  <si>
    <t>51012355</t>
  </si>
  <si>
    <t>IGEM15G3</t>
  </si>
  <si>
    <t xml:space="preserve">16W
</t>
  </si>
  <si>
    <t xml:space="preserve">*7段風速設定
*後馬達觸控面板 
*DC變頻馬達
*2種風感模式
*附遠端搖控器
</t>
  </si>
  <si>
    <t>大同 16吋DC直流變頻電扇TF-L16DTC</t>
  </si>
  <si>
    <t>TF-L16DTC</t>
  </si>
  <si>
    <t>51012356</t>
  </si>
  <si>
    <t>IGEM15G4</t>
  </si>
  <si>
    <t xml:space="preserve">17W
</t>
  </si>
  <si>
    <t>103x450x400</t>
  </si>
  <si>
    <t>神腦國際企業股份有限公司</t>
  </si>
  <si>
    <t>SONY 索尼</t>
  </si>
  <si>
    <t>SONY PULSE Explore無線耳塞式耳機_CFI-ZWE1G</t>
  </si>
  <si>
    <t>CFI-ZWE1G</t>
  </si>
  <si>
    <t>51016416</t>
  </si>
  <si>
    <t>IGEM101H</t>
  </si>
  <si>
    <t>2026/02/13</t>
  </si>
  <si>
    <t>短促2026/2/6-2/12，2024/5/14新機上架</t>
  </si>
  <si>
    <t>PS5周邊</t>
  </si>
  <si>
    <t>127x114x75</t>
  </si>
  <si>
    <t>*最長可使用 5 小時的電量*整合型麥克風*次世代AI強化雜訊抑制*PRO級平面振膜單體技術</t>
  </si>
  <si>
    <t>SONY PULSE Elite無線耳機組_CFI-ZWH2G</t>
  </si>
  <si>
    <t>CFI-ZWH2G</t>
  </si>
  <si>
    <t>51016417</t>
  </si>
  <si>
    <t>IGEM101I</t>
  </si>
  <si>
    <t>220x150x250</t>
  </si>
  <si>
    <t>*採用平面振膜單體*隱藏式伸縮式麥克風*次世代AI強化雜訊抑制*PRO級平面振膜單體技術</t>
  </si>
  <si>
    <t>SONY PS5 遊戲片-跑車浪漫旅7 中文版</t>
  </si>
  <si>
    <t>跑車浪漫旅7</t>
  </si>
  <si>
    <t>51016421</t>
  </si>
  <si>
    <t>IGEM101M</t>
  </si>
  <si>
    <t>PS5遊戲</t>
  </si>
  <si>
    <t>170x130x12</t>
  </si>
  <si>
    <t>無保固</t>
  </si>
  <si>
    <t>*汽車收藏、調校、塗裝編輯*傳奇賽道、天氣模擬、Scape*從系統到內容都進行了大幅改良</t>
  </si>
  <si>
    <t>Apple</t>
  </si>
  <si>
    <t>Apple iPad mini 8.3 WiFi 128GB(2024)</t>
  </si>
  <si>
    <t>iPad mini 8.3 WiFi 128GB(2024)</t>
  </si>
  <si>
    <t>51016576</t>
  </si>
  <si>
    <t>IGEM115A</t>
  </si>
  <si>
    <t>星光/ 藍/ 紫/ 太空灰，5台(含)以下不報</t>
  </si>
  <si>
    <t>iPad</t>
  </si>
  <si>
    <t>Apple iPad mini 8.3 WiFi 256GB(2024)</t>
  </si>
  <si>
    <t>iPad mini 8.3 WiFi 256GB(2024)</t>
  </si>
  <si>
    <t>51016577</t>
  </si>
  <si>
    <t>IGEM115B</t>
  </si>
  <si>
    <t>Apple iPad mini 8.3 5G 128GB(2024)</t>
  </si>
  <si>
    <t>iPad mini 8.3 5G 128GB(2024)</t>
  </si>
  <si>
    <t>51016578</t>
  </si>
  <si>
    <t>IGEM115C</t>
  </si>
  <si>
    <t>Apple iPad mini 8.3 5G 256GB(2024)</t>
  </si>
  <si>
    <t>iPad mini 8.3 5G 256GB(2024)</t>
  </si>
  <si>
    <t>51016579</t>
  </si>
  <si>
    <t>IGEM115D</t>
  </si>
  <si>
    <t>LG</t>
  </si>
  <si>
    <t>LG_734L敲敲看門中門冰箱(星月銀)_GR-QPLC82SS</t>
  </si>
  <si>
    <t>GR-QPLC82SS</t>
  </si>
  <si>
    <t>51016586</t>
  </si>
  <si>
    <t>IGEM116X</t>
  </si>
  <si>
    <t>2025/01/01</t>
  </si>
  <si>
    <t>2025/1/1上架</t>
  </si>
  <si>
    <t>對開變頻</t>
  </si>
  <si>
    <t>星月銀</t>
  </si>
  <si>
    <t>734L</t>
  </si>
  <si>
    <t>1790x912x850</t>
  </si>
  <si>
    <t>墨西哥</t>
  </si>
  <si>
    <t>10年</t>
  </si>
  <si>
    <t>*輕敲兩下即可看到內部空間*DoorCooling+™ 四方吹冷流+™快冷且均冷 高效保鮮*Smart鮮淨過濾系統+99.999% 清新空氣去味除菌*LG ThinQ™隨時隨地 遠端操控</t>
  </si>
  <si>
    <t>LG_653L 敲敲看門中門冰箱(夜墨黑)_GL-QL62MB</t>
  </si>
  <si>
    <t>GL-QL62MB</t>
  </si>
  <si>
    <t>51016587</t>
  </si>
  <si>
    <t>IGEM116Y</t>
  </si>
  <si>
    <t>2025/06/01</t>
  </si>
  <si>
    <t>夜墨黑</t>
  </si>
  <si>
    <t>653L</t>
  </si>
  <si>
    <t>1790x913x735</t>
  </si>
  <si>
    <t>印度</t>
  </si>
  <si>
    <t>LG_653L WiFi 智慧變頻對開冰箱(亞麻白)_GL-BL62WM</t>
  </si>
  <si>
    <t>GL-BL62WM</t>
  </si>
  <si>
    <t>51016588</t>
  </si>
  <si>
    <t>IGEM116Z</t>
  </si>
  <si>
    <t>亞麻白</t>
  </si>
  <si>
    <t>*Smart鮮淨過濾系統+*四方吹冷流+*急速冷凍*ThinQ (Wi-Fi)遠端智慧控制</t>
  </si>
  <si>
    <t>LG_395公升雙門變頻冰箱(星夜黑)_GN-HL392BSN</t>
  </si>
  <si>
    <t>GN-HL392BSN</t>
  </si>
  <si>
    <t>51016592</t>
  </si>
  <si>
    <t>IGEM1174</t>
  </si>
  <si>
    <t>2026/03/11</t>
  </si>
  <si>
    <t>星夜黑</t>
  </si>
  <si>
    <t>395L</t>
  </si>
  <si>
    <t>1793x727x739</t>
  </si>
  <si>
    <t>印尼</t>
  </si>
  <si>
    <t>*多重冷流 均冷且速冷*鮮淨過濾系統，去味除菌*直驅變頻精準溫控 延長7天保鮮</t>
  </si>
  <si>
    <t>LG_525公升雙門變頻冰箱(星辰銀)_GN-HL567SVN</t>
  </si>
  <si>
    <t>GN-HL567SVN</t>
  </si>
  <si>
    <t>51016593</t>
  </si>
  <si>
    <t>IGEM1175</t>
  </si>
  <si>
    <t>2026/05/18</t>
  </si>
  <si>
    <t>星辰銀</t>
  </si>
  <si>
    <t>525L</t>
  </si>
  <si>
    <t>1800x780x730</t>
  </si>
  <si>
    <t>*四方吹冷流+*WIFI 遠端遙控 LED 內部照明*0度低溫保鮮室</t>
  </si>
  <si>
    <t>LG_525公升雙門變頻冰箱鏡面(曜石黑)_GN-HL567GBN</t>
  </si>
  <si>
    <t>GN-HL567GBN</t>
  </si>
  <si>
    <t>51016594</t>
  </si>
  <si>
    <t>IGEM1176</t>
  </si>
  <si>
    <t>曜石黑</t>
  </si>
  <si>
    <t>LG_461公升雙門變頻冰箱星辰(銀)_GN-HL460PS</t>
  </si>
  <si>
    <t>GN-HL460PS</t>
  </si>
  <si>
    <t>51016595</t>
  </si>
  <si>
    <t>IGEM1177</t>
  </si>
  <si>
    <t>461L</t>
  </si>
  <si>
    <t>1845x700x725</t>
  </si>
  <si>
    <t>LG_9KG蒸洗脫烘滾筒洗衣機(冰瓷白)_WD-S90VDW</t>
  </si>
  <si>
    <t>WD-S90VDW</t>
  </si>
  <si>
    <t>51016598</t>
  </si>
  <si>
    <t>IGEM117A</t>
  </si>
  <si>
    <t>冰瓷白</t>
  </si>
  <si>
    <t>9KG</t>
  </si>
  <si>
    <t>850x600x615</t>
  </si>
  <si>
    <t>*AI DD™ AI智慧直驅變頻馬達*蒸氣洗衣 99.9%殺菌除蟎*TURBOWASH 勁速洗*6 MOTION DD智慧模擬手洗</t>
  </si>
  <si>
    <t>LG_13kg 窄版蒸洗脫烘WiFi變頻AI滾筒洗衣機(冰瓷白)_WD-S13VDW</t>
  </si>
  <si>
    <t>WD-S13VDW</t>
  </si>
  <si>
    <t>51016599</t>
  </si>
  <si>
    <t>IGEM117B</t>
  </si>
  <si>
    <t>*容量彈性加大 x 密封保存不變*金級省水標章與節能標章*全不鏽鋼筒槽與攪拌翼</t>
  </si>
  <si>
    <t>LG_13kg 窄版蒸洗脫WiFi變頻AI滾筒洗衣機(冰瓷白)_WD-S13VBW</t>
  </si>
  <si>
    <t>WD-S13VBW</t>
  </si>
  <si>
    <t>51016600</t>
  </si>
  <si>
    <t>IGEM117C</t>
  </si>
  <si>
    <t>*天然蒸氣60°C 可99.9%殺菌除蟎*TurboWash™ 360˚ 勁速洗: 洗滌更快速*全不鏽鋼筒槽與攪拌翼：更耐用、髒汙細菌不殘留</t>
  </si>
  <si>
    <t>LG_2kg 蒸洗脫WiFi MiniWash迷你洗衣機 (冰瓷白)_WT-SD201AHW</t>
  </si>
  <si>
    <t>WT-SD201AHW</t>
  </si>
  <si>
    <t>51016601</t>
  </si>
  <si>
    <t>IGEM117D</t>
  </si>
  <si>
    <t>2KG</t>
  </si>
  <si>
    <t>365x595x654</t>
  </si>
  <si>
    <t>韓國</t>
  </si>
  <si>
    <t>*8種洗衣行程 (包含SPA蒸氣行程)*洗劑/衣物柔軟精投入孔*中央棉絮濾網/3-motion DD*遠端遙控 WIFI</t>
  </si>
  <si>
    <t>LG_LG13kg+2kgTWINWash雙能洗WiFi變頻AI滾筒洗衣機(蒸洗脫烘)冰瓷白_WD-S13VDW+WT-SD201AHW</t>
  </si>
  <si>
    <t>WD-S13VDW+WT-SD201AHW</t>
  </si>
  <si>
    <t>51016602</t>
  </si>
  <si>
    <t>IGEM117E</t>
  </si>
  <si>
    <t>13KG+2KG</t>
  </si>
  <si>
    <t>上層:850x600x615;下層:365x595x654</t>
  </si>
  <si>
    <t>機身寬度僅60cm
經國際認證，天然蒸氣60°C 可99.9%殺菌除蟎
AI DD™ 直驅變頻馬達10年保固：提升洗淨力、更護衣
智慧洗劑精準投入，容量彈性加大 x 密封保存不變質
全不鏽鋼筒槽與攪拌翼：更耐用、髒汙細菌不殘留</t>
  </si>
  <si>
    <t>LG_LG13kg+2kgTWINWash雙能洗WiFi變頻AI滾筒洗衣機(蒸洗脫)冰瓷白_WD-S13VBW+WT-SD201AHW</t>
  </si>
  <si>
    <t>WD-S13VBW+WT-SD201AHW</t>
  </si>
  <si>
    <t>51016603</t>
  </si>
  <si>
    <t>IGEM117F</t>
  </si>
  <si>
    <t>機身寬度僅60cm
經國際認證，天然蒸氣60°C 可99.9%殺菌除蟎
AI DD™ 直驅變頻馬達10年保固：提升洗淨力、更護衣
TurboWash™ 360˚ 勁速洗: 洗滌更快速
全不鏽鋼筒槽與攪拌翼：更耐用、髒汙細菌不殘留</t>
  </si>
  <si>
    <t>LG_10公斤免曬衣乾衣機(冰瓷白)_WR-100VW</t>
  </si>
  <si>
    <t>WR-100VW</t>
  </si>
  <si>
    <t>51016610</t>
  </si>
  <si>
    <t>IGEM117M</t>
  </si>
  <si>
    <t>商品短缺 預計三月中到貨</t>
  </si>
  <si>
    <t>850x600x690</t>
  </si>
  <si>
    <t>*溫和除濕式乾衣*60度殺菌行程*雙重極細密濾網，濾除棉絮毛髮*內建WIFI，支援滾筒洗衣機智慧行程配對</t>
  </si>
  <si>
    <t>LG_10公斤免曬衣乾衣機(尊爵黑)_WR-100VB</t>
  </si>
  <si>
    <t>WR-100VB</t>
  </si>
  <si>
    <t>51016611</t>
  </si>
  <si>
    <t>IGEM117N</t>
  </si>
  <si>
    <t>尊爵黑</t>
  </si>
  <si>
    <t>LG_Styler蒸氣電子衣櫥(奢華鏡面)_E523MR</t>
  </si>
  <si>
    <t>E523MR</t>
  </si>
  <si>
    <t>51016612</t>
  </si>
  <si>
    <t>IGEM117O</t>
  </si>
  <si>
    <t>電子衣櫥</t>
  </si>
  <si>
    <t>奢華鏡面</t>
  </si>
  <si>
    <t>1850x445x585</t>
  </si>
  <si>
    <t>*蒸氣60°殺菌除蟎 99.9%*低溫烘乾保護衣料更蓬鬆*11坪室內空間輕鬆除溼</t>
  </si>
  <si>
    <t>LG_15公斤AIDD變頻蒸洗脫聯網滾筒洗衣機(冰瓷白)_WD-S15NW</t>
  </si>
  <si>
    <t>WD-S15NW</t>
  </si>
  <si>
    <t>51016613</t>
  </si>
  <si>
    <t>IGEM117P</t>
  </si>
  <si>
    <t>950x650x645</t>
  </si>
  <si>
    <t>*淺版設計 安裝不受限*AIDD 直驅變頻馬達設計*全不鏽鋼筒槽 &amp; 攪拌翼*蒸氣洗衣 99.9%殺菌除螨*6 Motion 模擬媽媽手洗6道洗程</t>
  </si>
  <si>
    <t>LG_18公斤AIDD變頻蒸洗脫聯網滾筒洗衣機(冰瓷白)_WD-S18NW</t>
  </si>
  <si>
    <t>WD-S18NW</t>
  </si>
  <si>
    <t>51016614</t>
  </si>
  <si>
    <t>IGEM117Q</t>
  </si>
  <si>
    <t>18KG</t>
  </si>
  <si>
    <t>950x650x780</t>
  </si>
  <si>
    <t>*窄版小體積超大容量*AIDD 直驅變頻馬達設計*全不鏽鋼筒槽 &amp; 攪拌翼*蒸氣洗衣 99.9%殺菌除螨"</t>
  </si>
  <si>
    <t>LG_22公斤AIDD變頻蒸洗脫聯網滾筒洗衣機(冰瓷白)_WD-S22FW</t>
  </si>
  <si>
    <t>WD-S22FW</t>
  </si>
  <si>
    <t>51016615</t>
  </si>
  <si>
    <t>IGEM117R</t>
  </si>
  <si>
    <t>22KG</t>
  </si>
  <si>
    <t>990x700x840</t>
  </si>
  <si>
    <t>越南</t>
  </si>
  <si>
    <t>*業界最大 加量不加寬*蒸氣洗衣 99.9%殺菌除螨*LCD旋鈕面板*洗劑自動精準投入</t>
  </si>
  <si>
    <t>LG CordZero R5 濕拖清潔機器人 R5-PROPLUS1</t>
  </si>
  <si>
    <t>R5-PROPLUS1</t>
  </si>
  <si>
    <t>51016616</t>
  </si>
  <si>
    <t>IGEM117S</t>
  </si>
  <si>
    <t>2026/04/02</t>
  </si>
  <si>
    <t>4/2缺貨，3/5到貨，1/10缺貨(預計2月中到貨)，2025/1/1上架</t>
  </si>
  <si>
    <t>雲朵白</t>
  </si>
  <si>
    <t>94.5x342x342</t>
  </si>
  <si>
    <t>馬達1年保固</t>
  </si>
  <si>
    <t>*乾吸濕拖 一次完成*360 LiDAR 雷射偵測並繪製環境圖面*ThinQ App 遠端控制、設定禁區、或限定打掃區域 *智慧吸力調整，偵測到地毯時吸力自動增強*懸崖感測器偵測並避開階差*全自動智慧給水裝置</t>
  </si>
  <si>
    <t>LG 25L NeoChef 智慧變頻微波爐 MS2535GIS</t>
  </si>
  <si>
    <t>MS2535GIS</t>
  </si>
  <si>
    <t>51016619</t>
  </si>
  <si>
    <t>IGEM117V</t>
  </si>
  <si>
    <t>2025/11/11短促，2025/8/1回價，2025/6/1短促，2025/1/1上架</t>
  </si>
  <si>
    <t>272x476x369</t>
  </si>
  <si>
    <t>*LGNeoChef™智慧變頻科技*高效率均溫烹調技術*99.99%抗菌易清潔塗層™*奢華鏡面觸控面板*極窄機體質感設計</t>
  </si>
  <si>
    <t>LG PuriCare 超淨化大白空氣清淨機 AS601HWG0</t>
  </si>
  <si>
    <t>AS601HWG0</t>
  </si>
  <si>
    <t>51016625</t>
  </si>
  <si>
    <t>IGEM1182</t>
  </si>
  <si>
    <t>2025/12/18</t>
  </si>
  <si>
    <t>1/10起陸續出貨，2025/6/1短促，2025/4/1短促，2025/1/1上架</t>
  </si>
  <si>
    <t>591x411x411</t>
  </si>
  <si>
    <t>2年</t>
  </si>
  <si>
    <t>馬達2年保固</t>
  </si>
  <si>
    <t>*高效CADR值480，適用18坪*能源效率1級，高效省電*抗敏HEPA濾網，去除過敏原、灰塵及有害氣體，提供純淨好空氣*奈米離子淨化，減少細菌滋生*ThinQ WiFi 遠端操控，智慧好方便</t>
  </si>
  <si>
    <t>Tokuyo</t>
  </si>
  <si>
    <t>tokuyo 背腰鬆 智能揉捏按摩墊 TH-553</t>
  </si>
  <si>
    <t>TH-553</t>
  </si>
  <si>
    <t>51016629</t>
  </si>
  <si>
    <t>IGEM1194</t>
  </si>
  <si>
    <t>SHARP 夏普</t>
  </si>
  <si>
    <t>SHARP 9坪迷你方Purefit雙向速淨空氣清淨機 FU-S40T-T(小茶棕)</t>
  </si>
  <si>
    <t>FU-S40T-T</t>
  </si>
  <si>
    <t>51016633</t>
  </si>
  <si>
    <t>IGEM119L</t>
  </si>
  <si>
    <t>2025/11/10</t>
  </si>
  <si>
    <t>(中秋員購兌點專案)2025/11/10短促，(中秋員購兌點專案)2025/10/1短促，2025/9/1短促，2025/4/17短促，2025/2/4新機上架</t>
  </si>
  <si>
    <t>小茶棕</t>
  </si>
  <si>
    <t>9坪</t>
  </si>
  <si>
    <t>235x235x372</t>
  </si>
  <si>
    <t>*能源效率1級*自動除菌離子7000空氣清淨除菌行程*Purefit純淨美學設計*體積規模縮至67%，淨化力提升近2倍功效*CASR值:3.95 m3/min(可清淨空間約9坪)*雙向吸入吸入設計2+2濾網清淨加倍*風量6段(自動,花粉,舒眠,強,中,靜音模式)*SGS認證細菌、PM2.5、TVOC 、甲醛濾除率達99.9%*集塵HEPA・活性碳二合一過濾網(壽命2年)*榮獲英國過敏協會認證</t>
  </si>
  <si>
    <t>SHARP 9坪迷你方Purefit雙向速淨空氣清淨機 FU-S40T-W(小麥白)</t>
  </si>
  <si>
    <t>FU-S40T-W</t>
  </si>
  <si>
    <t>51016634</t>
  </si>
  <si>
    <t>IGEM119M</t>
  </si>
  <si>
    <t>小麥白</t>
  </si>
  <si>
    <t>Dyson</t>
  </si>
  <si>
    <t>Dyson Purifier Hot+Cool™ Gen1 三合一涼暖空氣清淨機 HP10</t>
  </si>
  <si>
    <t>HP10</t>
  </si>
  <si>
    <t>51016637</t>
  </si>
  <si>
    <t>IGEM119P</t>
  </si>
  <si>
    <t>2026/01/22</t>
  </si>
  <si>
    <t>2026/1/22短促，2025/4/9到貨，預計2025/4/16開始陸續出貨，2025/2/4新機上架</t>
  </si>
  <si>
    <t>不限坪數</t>
  </si>
  <si>
    <t>765x205x131</t>
  </si>
  <si>
    <t>馬來西亞</t>
  </si>
  <si>
    <t>*自動感應、捕捉並鎖住污染物。 排出更潔淨的空氣*吹送暖風或涼風 全室淨化，可淨化 99.95% 小至 PM0.1 的微粒*一機多功：清淨機、暖風扇、涼風扇、循環扇，四種功能一台搞定，省空間，免收納，全年淨化空氣*自動感應：PM2.5/PM10感應器即時分析並診斷空氣中的污染物，並在 LCD 上顯示結果。</t>
  </si>
  <si>
    <t>LG CordZero™ R5 濕拖清潔機器人 R5-PROBL 石墨黑</t>
  </si>
  <si>
    <t>R5-PROBL</t>
  </si>
  <si>
    <t>51016638</t>
  </si>
  <si>
    <t>IGEM119Q</t>
  </si>
  <si>
    <t>2025/01/16</t>
  </si>
  <si>
    <t>2025/1/16上架</t>
  </si>
  <si>
    <t>石墨黑</t>
  </si>
  <si>
    <t>變頻馬達1年</t>
  </si>
  <si>
    <t>*乾吸濕拖 一次完成*360 LiDAR 雷射偵測並繪製環境圖面*ThinQ App 遠端控制、設定禁區、或限定打掃區域*智慧吸力調整，偵測到地毯時吸力自動增強*懸崖感測器偵測並避開階差*全自動智慧給水裝置</t>
  </si>
  <si>
    <t>LG 12L PuriCare™ WiFi雙變頻除濕機 DD121MWE0(白色)</t>
  </si>
  <si>
    <t>DD121MWE0</t>
  </si>
  <si>
    <t>51016644</t>
  </si>
  <si>
    <t>IGEM1224</t>
  </si>
  <si>
    <t>2025/06/18</t>
  </si>
  <si>
    <t>2025/6/18短促，2025/4/1新機上架</t>
  </si>
  <si>
    <t>12L</t>
  </si>
  <si>
    <t>640x410x210</t>
  </si>
  <si>
    <t>*壓縮機、馬達雙變頻，除濕能效一級*輕巧機身收納便利*UV nano™紫外線淨化*奈米離子抑制細菌病毒生長*30項安全裝置 | WiFi遠控功能 | 12公升/日除濕量</t>
  </si>
  <si>
    <t>LG PuriCare AeroTower Hit二合一涼風空氣清淨機(風革機) 象牙白 FS151PBK0</t>
  </si>
  <si>
    <t>FS151PBK0</t>
  </si>
  <si>
    <t>51016645</t>
  </si>
  <si>
    <t>IGEM1225</t>
  </si>
  <si>
    <t>2025/6/1短促，2025/4/1新機上架</t>
  </si>
  <si>
    <t>象牙白</t>
  </si>
  <si>
    <t>1120x265x265</t>
  </si>
  <si>
    <t>*涼風+清淨機 二合一功能*HEPA 濾網*UVnano™ 紫外線淨化*兩種模式(集中清淨、自然清淨)*極致靜音、安靜舒適*LG ThinQ™-操作簡單方便</t>
  </si>
  <si>
    <t>LG PuriCare AeroTower Hit三合一涼暖空氣清淨機(風革機) 奶茶棕 FS151PCJ0</t>
  </si>
  <si>
    <t>FS151PCJ0</t>
  </si>
  <si>
    <t>51016646</t>
  </si>
  <si>
    <t>IGEM1226</t>
  </si>
  <si>
    <t>2025/4/1新機上架</t>
  </si>
  <si>
    <t>奶茶棕</t>
  </si>
  <si>
    <t>*涼風+暖風+清淨機 三合一功能*HEPA 濾網*UVnano™ 紫外線淨化*兩種模式(集中清淨、自然清淨)*極致靜音、安靜舒適*LG ThinQ™-操作簡單方便</t>
  </si>
  <si>
    <t>Bianco di puro 彼安特</t>
  </si>
  <si>
    <t>Bianco di puro德國彼安特 AURA全電壓高速負離子吹風機 HD050 白</t>
  </si>
  <si>
    <t>HD050 白</t>
  </si>
  <si>
    <t>51016663</t>
  </si>
  <si>
    <t>IGEM1285</t>
  </si>
  <si>
    <t>2026/02/01</t>
  </si>
  <si>
    <t>吹風機/造型整髮器</t>
  </si>
  <si>
    <t>藍</t>
  </si>
  <si>
    <t>LG 6坪 PuriCare AeroHit 360°空氣清淨機 AS351GW10</t>
  </si>
  <si>
    <t>AS351GW10</t>
  </si>
  <si>
    <t>51016720</t>
  </si>
  <si>
    <t>IGEM137Y</t>
  </si>
  <si>
    <t>2025/10/07</t>
  </si>
  <si>
    <t>2025/10/8短促，2025/9/17短促，2025/9/1新機上架</t>
  </si>
  <si>
    <t>6坪</t>
  </si>
  <si>
    <t>*輕巧簡約設計，輕巧不佔位，與傳統360機型相比，體積減少42%*360 度全方位潔淨空氣*三合一高效濾網，可有效減少空氣中的灰塵、懸浮微粒、異味、及細菌、病毒、黴菌。*享受寧靜睡眠，在睡眠模式下，運轉音量低至25分貝，確保您一夜安眠*一鍵啟動智慧生活，使用 LG ThinQ™ 應用程式，隨時輕鬆監控。</t>
  </si>
  <si>
    <t>TAKASHIMA 高島</t>
  </si>
  <si>
    <t>TAKASHIMA高島 iTap輕便按摩槍 M-1521</t>
  </si>
  <si>
    <t>M-1521</t>
  </si>
  <si>
    <t>51016725</t>
  </si>
  <si>
    <t>IGEM1383</t>
  </si>
  <si>
    <t>219x164x44.5</t>
  </si>
  <si>
    <t>*三段變速，依需求選擇適合頻率*四大按摩頭*休閒按摩/深層釋壓/運動放鬆*TypeC高效充電，長效續航</t>
  </si>
  <si>
    <t>beurer 德國博依</t>
  </si>
  <si>
    <t>beurer德國博依 七合一身體組成體脂計 BF195</t>
  </si>
  <si>
    <t>BF195</t>
  </si>
  <si>
    <t>51016727</t>
  </si>
  <si>
    <t>IGEM1385</t>
  </si>
  <si>
    <t>體重計/體脂計</t>
  </si>
  <si>
    <t>310x23x310</t>
  </si>
  <si>
    <t>*7項指標：體重、體脂率、水分率、肌肉率、骨骼重量、活動代謝率(AMR)、BMI*最大秤重量：180kg*清晰易讀LCD加大顯螢*10組個人基本資料</t>
  </si>
  <si>
    <t>Concern 康生</t>
  </si>
  <si>
    <t>Concern康生 舒活無線按摩披肩 CON-169</t>
  </si>
  <si>
    <t>CON-169</t>
  </si>
  <si>
    <t>51016728</t>
  </si>
  <si>
    <t>IGEM1386</t>
  </si>
  <si>
    <t>325x280x160</t>
  </si>
  <si>
    <t>*模擬人手按摩*智能定時恆溫熱敷*操作簡易輕鬆上手*上下抓捏夾揉更放鬆</t>
  </si>
  <si>
    <t>iRobot</t>
  </si>
  <si>
    <t>iRobot 壓縮集塵掃拖機器人 Roomba combo 205(白)</t>
  </si>
  <si>
    <t>combo 205(白)</t>
  </si>
  <si>
    <t>51016732</t>
  </si>
  <si>
    <t>IGEM138A</t>
  </si>
  <si>
    <t>359x358x101</t>
  </si>
  <si>
    <t>1+1年(官網註冊加1年保固)</t>
  </si>
  <si>
    <t>*機體自動壓縮技術．集塵60天*內建集塵座，居家空間極簡化*四段式除塵系統再升級*隱藏式光學雷達，精確偵測居家格局，高效繪製居家地圖*智能回充與續掃功能</t>
  </si>
  <si>
    <t>Xiaomi 小米</t>
  </si>
  <si>
    <t>Xiaomi 掃地機器人H40</t>
  </si>
  <si>
    <t>H40</t>
  </si>
  <si>
    <t>51016733</t>
  </si>
  <si>
    <t>IGEM138B</t>
  </si>
  <si>
    <t>2025/09/25</t>
  </si>
  <si>
    <t>2025/9/25新品上架</t>
  </si>
  <si>
    <t>掃拖機器人:340x340x97;充電座:340x160x326</t>
  </si>
  <si>
    <t>掃地機器人主機/充電器保固1 年(配件耗材不保固)</t>
  </si>
  <si>
    <t>*10000Pa強力風機*5200mAh 電池，超長續航*4L 大容量集塵袋*全屋智慧連結 暢享協調式打掃*LDS 智慧導航系統，精準偵測 提高打掃覆蓋範圍</t>
  </si>
  <si>
    <t>賀光國際股份有限公司</t>
  </si>
  <si>
    <t>Yale</t>
  </si>
  <si>
    <t>Yale 耶魯 YDM7116A 指紋 卡片 密碼 電子鎖 (消光黑)</t>
  </si>
  <si>
    <t>YDM7116A(消光黑)</t>
  </si>
  <si>
    <t>51018076</t>
  </si>
  <si>
    <t>IGEM129Z</t>
  </si>
  <si>
    <t>電子鎖</t>
  </si>
  <si>
    <t>消光黑</t>
  </si>
  <si>
    <t>*指紋/卡片/密碼/鑰匙*4-10位數字熱感應觸碰密碼*虛擬密碼防止有心人士窺視*電容式指紋辨識更高辨識率*語音提示輕鬆設定*入侵/破壞警報系統門鎖80分貝警報聲*原廠2年保固</t>
  </si>
  <si>
    <t>Yale 耶魯 YDM7116A 指紋 卡片 密碼 電子鎖 (玫瑰金)</t>
  </si>
  <si>
    <t>YDM7116A(玫瑰金)</t>
  </si>
  <si>
    <t>51018077</t>
  </si>
  <si>
    <t>IGEM1301</t>
  </si>
  <si>
    <t>Yale 耶魯 YDM7216A 指紋 卡片 密碼 電子鎖(黑金)</t>
  </si>
  <si>
    <t>YDM7216A(黑金)</t>
  </si>
  <si>
    <t>51018078</t>
  </si>
  <si>
    <t>IGEM1302</t>
  </si>
  <si>
    <t>黑金</t>
  </si>
  <si>
    <t>*耶魯五合一電子鎖，完美結合既有卡片感應及指紋一掃即開功能*長按三秒開啟靜音模式*防止夜晚開門吵醒家人*掃描式指紋降低指紋殘留被複製*室內童鎖防小孩、寵物跑出門*全程語音操作提示</t>
  </si>
  <si>
    <t>Yale 耶魯 YDM4109A 指紋 密碼 電子鎖(黑)</t>
  </si>
  <si>
    <t>YDM4109A(黑)</t>
  </si>
  <si>
    <t>51018079</t>
  </si>
  <si>
    <t>IGEM1303</t>
  </si>
  <si>
    <t>*全新電容式指紋模組*電容式指紋辨識100支指紋、密碼100組*質感黑色百搭門扇*原廠2年保固</t>
  </si>
  <si>
    <t>Yale 耶魯 YMF30A 卡片 密碼 鎖匙電子鎖(黑)</t>
  </si>
  <si>
    <t>YMF30A(黑)</t>
  </si>
  <si>
    <t>51018080</t>
  </si>
  <si>
    <t>IGEM1304</t>
  </si>
  <si>
    <t>*YMF30A 卡片/密碼/鑰匙/APP開門(選配) 三合一*簡約流線外型，適合各式門款與裝潢*可設定Yale卡片、悠遊卡、一卡通進出家門，支援Yale Access 藍芽開門及遠端開門系統整合，手機也可以設定電子鎖</t>
  </si>
  <si>
    <t>Yale 耶魯 YDG413A 指紋 密碼二合一 玻璃門專用(單片玻璃門)(黑金)</t>
  </si>
  <si>
    <t>YDG413A(黑金)</t>
  </si>
  <si>
    <t>51018081</t>
  </si>
  <si>
    <t>IGEM1305</t>
  </si>
  <si>
    <t>*鏡面面板設計*電容式指紋感應</t>
  </si>
  <si>
    <t>ASUS 華碩</t>
  </si>
  <si>
    <t>ASUS Vivobook S S3607VA-0042G13420H 16吋輕薄筆電(夜幕灰)_306771</t>
  </si>
  <si>
    <t>S3607VA-0042G13420H</t>
  </si>
  <si>
    <t>51021014</t>
  </si>
  <si>
    <t>IGEM1357</t>
  </si>
  <si>
    <t>2025/12/02</t>
  </si>
  <si>
    <t>2025/9/1永久調降，2025/8/1上架</t>
  </si>
  <si>
    <t>筆電</t>
  </si>
  <si>
    <t>夜幕灰</t>
  </si>
  <si>
    <t>16</t>
  </si>
  <si>
    <t>註冊首年完美保固+二年全球保固</t>
  </si>
  <si>
    <t>(2026/01/01~2026/12/31) 隨貨送電腦包+滑鼠</t>
  </si>
  <si>
    <t>(2026/01/01~2026/12/31) 隨貨送iCooby M10 2.4G無線滑鼠(黑色)</t>
  </si>
  <si>
    <t>16"/i5-13420H/16G/512G SSD/144Hz/180度轉軸/W11/重量1.80 kg</t>
  </si>
  <si>
    <t>ASUS Vivobook S S3607VA-0042G13420H 16吋輕薄筆電(夜幕灰)+office365個人版15個月_306771</t>
  </si>
  <si>
    <t>S3607VA-0042G13420H+office365個人版15個月</t>
  </si>
  <si>
    <t>51021015</t>
  </si>
  <si>
    <t>IGEM1358</t>
  </si>
  <si>
    <t>acer</t>
  </si>
  <si>
    <t>acer Aspire Lite AM16-54P-59A0 16吋輕薄筆電(銀)_306J01</t>
  </si>
  <si>
    <t>AM16-54P-59A0</t>
  </si>
  <si>
    <t>51021022</t>
  </si>
  <si>
    <t>IGEM138N</t>
  </si>
  <si>
    <t>2025/9/1上架</t>
  </si>
  <si>
    <t>台灣2年</t>
  </si>
  <si>
    <t>無包鼠/16"/處理器Core5 120U/記憶體8G/硬碟512G SSD/W11/重量1.53kg</t>
  </si>
  <si>
    <t>acer Aspire Lite AM16-54P-59A0 16吋輕薄筆電(銀)+office365個人版15個月_306J01</t>
  </si>
  <si>
    <t>AM16-54P-59A0+office365個人版15個月</t>
  </si>
  <si>
    <t>51021023</t>
  </si>
  <si>
    <t>IGEM138O</t>
  </si>
  <si>
    <t>ASUS TUF-BE3600 V2 雙頻 Wi-Fi 7 電競路由器_289124</t>
  </si>
  <si>
    <t>TUF-BE3600 V2</t>
  </si>
  <si>
    <t>51021065</t>
  </si>
  <si>
    <t>IGEM153V</t>
  </si>
  <si>
    <t>2026/07/23</t>
  </si>
  <si>
    <t>無法退貨，短促2026/7/23-7/30</t>
  </si>
  <si>
    <t>BE3600 ultimate BE performance : 688+2882 Mbps
561g</t>
  </si>
  <si>
    <t>274x168x205</t>
  </si>
  <si>
    <t>配備強大的 Broadcom 全新晶片，擁有超高運算速度、3 步驟連接埠轉送、AiMesh 技術打造可擴充WiFi，以及適用於網路安全性的 AiProtection Pro。</t>
  </si>
  <si>
    <t>Philips 飛利浦</t>
  </si>
  <si>
    <t>Philips 智慧萬用鍋 HD2140/51(紫黑色)_763071</t>
  </si>
  <si>
    <t>HD2140/51(紫黑色)</t>
  </si>
  <si>
    <t>51021067</t>
  </si>
  <si>
    <t>IGEM1542</t>
  </si>
  <si>
    <t>2026/01/07</t>
  </si>
  <si>
    <t>2026/1/7新機上架</t>
  </si>
  <si>
    <t xml:space="preserve">5L
</t>
  </si>
  <si>
    <t>27.6x27.6x14.3</t>
  </si>
  <si>
    <t>(2026/04/01~2026/07/31) 隨貨送內鍋HD2140</t>
  </si>
  <si>
    <t xml:space="preserve">*蒸煮燉滷煎炒烤，一鍋抵多鍋
*雙重控溫科技，精準鎖住營養
*5層聚熱內鍋，高效導熱均勻熟成
*16種智慧烹調，智能菜單料理豐富 
</t>
  </si>
  <si>
    <t>Glolux</t>
  </si>
  <si>
    <t>Glolux 2.5L節能微型廚餘機 FR-2501_774151</t>
  </si>
  <si>
    <t>FR-2501</t>
  </si>
  <si>
    <t>51021073</t>
  </si>
  <si>
    <t>IGEM156D</t>
  </si>
  <si>
    <t>2026/05/08</t>
  </si>
  <si>
    <t>2026/5/8短促，2026/1/29新機上架</t>
  </si>
  <si>
    <t>廚餘機</t>
  </si>
  <si>
    <t>2.5L</t>
  </si>
  <si>
    <t>230x230x270</t>
  </si>
  <si>
    <t>小而輕適合台灣小家庭使用
小於38～40低噪音安靜運作
如同100公斤重壓一刀的粉末冶金研磨刀
三層三葉攪拌刀，廚餘處理更精細
高溫烘乾變肥料
納米陶瓷塗層容易清理
簡單替換活性碳</t>
  </si>
  <si>
    <t>飛利浦電鬍刀牙刷超值組S2881 +HX2421_790367</t>
  </si>
  <si>
    <t>S2881+HX2421</t>
  </si>
  <si>
    <t>51021075</t>
  </si>
  <si>
    <t>IGEM156F</t>
  </si>
  <si>
    <t>彩盒尺寸:75x120x190</t>
  </si>
  <si>
    <t>(2026/04/01~2026/07/31) 送HX2421電牙刷(白)&lt;包裝內含&gt;</t>
  </si>
  <si>
    <t xml:space="preserve">*６Ｄ立體彈性貼面刀頭
*舒適淨刮系統、自動磨利刀片
*立式設計，輕巧好擺放
*乾濕兩用 ＩＰＸ７級防水
*全球二年保固
</t>
  </si>
  <si>
    <t>ASUS RT-BE3600S 雙頻Wi-Fi 7可擴充式路由器_289221</t>
  </si>
  <si>
    <t>RT-BE3600S</t>
  </si>
  <si>
    <t>51021078</t>
  </si>
  <si>
    <t>IGEM158C</t>
  </si>
  <si>
    <t>2026/07/22</t>
  </si>
  <si>
    <t>無法退貨，短促2026/7/20-7/22 ，2026/3/1上架</t>
  </si>
  <si>
    <t>BE3600 ultimate BE performance : 688+2882 Mbps</t>
  </si>
  <si>
    <t>261x156x50</t>
  </si>
  <si>
    <t>主機3年， 變壓器/電源線/天線一年</t>
  </si>
  <si>
    <t>*超高速Wi-Fi 7 
*輕鬆簡易的AiMesh可擴充網路
*MLO多重連結模式，實現超流暢的連線品質</t>
  </si>
  <si>
    <t>HITACHI 日立</t>
  </si>
  <si>
    <t>HITACHI 日立多合一全能洗地吸塵器PV-XHW4P(CGATW)_770399</t>
  </si>
  <si>
    <t>PV-XHW4P(CGATW)</t>
  </si>
  <si>
    <t>51021081</t>
  </si>
  <si>
    <t>IGEM15A0</t>
  </si>
  <si>
    <t xml:space="preserve">吸塵器本體*1、電動吸頭*1、
延長管*1、電源供應器*1、
壁掛架*1、立管*1、立座*1、
支架托盤*1、迷你電動毛刷*1、
二合一隙縫刷頭*1、手持毛刷*1、
多角度微塵毛刷*1、集塵盒撥塵毛刷*1、
濕拖配件*1
</t>
  </si>
  <si>
    <t>本機:1222x250x230;濕拖:1142x350x270</t>
  </si>
  <si>
    <t>(2026/04/01~2026/07/31) 隨貨送康寧輕瓷吸管杯SN-BZ850DP(805H69)</t>
  </si>
  <si>
    <t xml:space="preserve">(2026/07/01~2026/08/31) 搖搖樂研磨罐 (805T31) </t>
  </si>
  <si>
    <t xml:space="preserve">※1.95kg極輕設計 輕巧隨行
※225AW極致吸力 吸力再升級
※長效續航60分鐘 手持強勁
※便捷電池變更設計
※LED灰塵探照燈 灰塵無所遁形
※電動自走吸頭 省力更高效
※零距離貼壁集塵 無死角清潔
※豐富配件 一機多用
※集塵+濕拖+洗地 潔淨更升級
※滾刷自清潔 髒污不沾手
</t>
  </si>
  <si>
    <t>HITACHI_日立17KG變頻溫水直立式洗衣機_765H36_SF-170ZHV-GG</t>
  </si>
  <si>
    <t>SF-170ZHV-GG</t>
  </si>
  <si>
    <t>51021086</t>
  </si>
  <si>
    <t>IGEM15AI</t>
  </si>
  <si>
    <t>靜墨灰</t>
  </si>
  <si>
    <t>17公斤</t>
  </si>
  <si>
    <t>1087x640x684</t>
  </si>
  <si>
    <t>(2026/04/01~2026/07/31) 線上申請送1,000元藝思即享劵</t>
  </si>
  <si>
    <t xml:space="preserve">(2026/06/01~2026/07/31) 搖搖樂研磨罐 (805T31) </t>
  </si>
  <si>
    <t>夜間靜洗行程 減振抑制噪音
3段溫控洗淨 除菌抗蟎
ECO智慧節能洗衣感測
分類預洗 二批衣物1次洗淨
3D自動全槽洗淨 英國防敏協會認證
迴轉洗劑盒 易清潔保養
大型觸控面板 寛廣衣物投入口
減少衣物糾結 抛鬆脫水設計
好拿取的前傾設計
國家金級省水標章認證</t>
  </si>
  <si>
    <t>Glolux 6.2L可透視智能觸控式氣炸鍋 AF-6201(經典奶茶色)_774707</t>
  </si>
  <si>
    <t>AF-6201</t>
  </si>
  <si>
    <t>51021087</t>
  </si>
  <si>
    <t>IGEM15AJ</t>
  </si>
  <si>
    <t>2026/04/29</t>
  </si>
  <si>
    <t>2026/4/29新機上架</t>
  </si>
  <si>
    <t>經典奶茶色</t>
  </si>
  <si>
    <t>6.2L</t>
  </si>
  <si>
    <t>280x317x290</t>
  </si>
  <si>
    <t>一年</t>
  </si>
  <si>
    <t>(2026/06/01~2026/07/31) 隨貨送2包烘培紙(50入)</t>
  </si>
  <si>
    <t xml:space="preserve">*好健康，減油減脂85%，方便省時
*容量大，6.2L可裝下一隻雞
*好安全，採用歐洲LFGB食品級塗層炸鍋與烤板、耐溫差變化
*可透視，烹飪過程隨時注意食物狀態
*LED觸控式螢幕操作，9個預設菜單簡單使用
*熱管熱風循環，受熱均勻保留水分，脆嫩多汁
*斷電不需重設時間和溫度，有智慧記憶功能
</t>
  </si>
  <si>
    <t>Siroca</t>
  </si>
  <si>
    <t>Siroca 自動研磨悶蒸咖啡機 SC-A1210(白色)_788060</t>
  </si>
  <si>
    <t>SC-A1210(白色)</t>
  </si>
  <si>
    <t>51021088</t>
  </si>
  <si>
    <t>IGEM15AK</t>
  </si>
  <si>
    <t>173x220x270</t>
  </si>
  <si>
    <t xml:space="preserve">*一鍵全自動
*四杯份量，打造黃金比例咖啡
*內部自動清洗功能
*不鏽鋼濾網萃取咖啡油脂
*30分鐘咖啡保溫機能
*體積小巧好收納
</t>
  </si>
  <si>
    <t>ASUS Vivobook S S5406MA-0038B125H 14吋OLED輕薄AI筆電(迷霧藍)_306FR3</t>
  </si>
  <si>
    <t>S5406MA-0038B125H</t>
  </si>
  <si>
    <t>51021089</t>
  </si>
  <si>
    <t>IGEM15AL</t>
  </si>
  <si>
    <t>迷霧藍</t>
  </si>
  <si>
    <t>(2026/04/01~2026/12/31) 隨貨送電腦包+滑鼠</t>
  </si>
  <si>
    <t>(2026/04/01~2026/12/31) 隨貨送iCooby M10 2.4G無線滑鼠(黑色)</t>
  </si>
  <si>
    <t>處理器Ultra 5 125H/記憶體16G/硬碟512G SSD/W11/重量1.3kg</t>
  </si>
  <si>
    <t>ASUS Vivobook S S5406MA-0038B125H 14吋OLED輕薄AI筆電(迷霧藍)+office365個人版15個月_306FR3</t>
  </si>
  <si>
    <t>S5406MA-0038B125H+office365個人版15個月</t>
  </si>
  <si>
    <t>51021090</t>
  </si>
  <si>
    <t>IGEM15AM</t>
  </si>
  <si>
    <t>處理器Ultra 5 125H/記憶體16G/硬碟512G SSD/W11/重量1.3kg
office365個人版15個月為序號卡，出貨時裝在信封內，並貼於筆電箱子上</t>
  </si>
  <si>
    <t>Lenovo</t>
  </si>
  <si>
    <t>Lenovo  IdeaPad Slim3 15IRH10 83K100RQTW 15.1吋OLED輕薄筆電(灰)_306N06</t>
  </si>
  <si>
    <t>83K100RQTW</t>
  </si>
  <si>
    <t>51021091</t>
  </si>
  <si>
    <t>IGEM15AN</t>
  </si>
  <si>
    <t>灰</t>
  </si>
  <si>
    <t>15.1吋</t>
  </si>
  <si>
    <t>(2026/04/01~2026/12/31) 隨貨送電腦包</t>
  </si>
  <si>
    <t>處理器i7-13620H/記憶體8G/硬碟512G SSD/W11/重量1.49kg</t>
  </si>
  <si>
    <t>Lenovo  IdeaPad Slim3 15IRH10 83K100RQTW 15.1吋OLED輕薄筆電(灰)+office365個人版15個月_306N06</t>
  </si>
  <si>
    <t>83K100RQTW+office365個人版15個月</t>
  </si>
  <si>
    <t>51021092</t>
  </si>
  <si>
    <t>IGEM15AO</t>
  </si>
  <si>
    <t>處理器i7-13620H/記憶體8G/硬碟512G SSD/W11/重量1.49kg
office365個人版15個月為序號卡，出貨時裝在信封內，並貼於筆電箱子上</t>
  </si>
  <si>
    <t>ASUS Vivobook S S3407QA-0042G26100 14吋輕薄AI筆電(夜幕灰)+office365個人版15個月_306832</t>
  </si>
  <si>
    <t>S3407QA-0042G26100+office365個人版15個月</t>
  </si>
  <si>
    <t>51021095</t>
  </si>
  <si>
    <t>IGEM15DF</t>
  </si>
  <si>
    <t>2026/05/01</t>
  </si>
  <si>
    <t xml:space="preserve">14吋
</t>
  </si>
  <si>
    <t>註冊首年完美保固+三年全球保固</t>
  </si>
  <si>
    <t>(2026/05/01~2026/12/31) 隨貨送電腦包+滑鼠</t>
  </si>
  <si>
    <t>(2026/05/01~2026/12/31) 隨貨送iCooby M10 2.4G無線滑鼠(黑色)</t>
  </si>
  <si>
    <t>處理器Snapdragon X  X1 26 100/記憶體16G/硬碟512G SSD/W11/重量1.35kg
office365個人版15個月為序號卡，出貨時裝在信封內，並貼於筆電箱子上</t>
  </si>
  <si>
    <t>ASUS Vivobook S S3607QA-0042G26100 16吋輕薄AI筆電(夜幕灰)+office365個人版15個月_306836</t>
  </si>
  <si>
    <t>S3607QA-0042G26100+office365個人版15個月</t>
  </si>
  <si>
    <t>51021096</t>
  </si>
  <si>
    <t>IGEM15DG</t>
  </si>
  <si>
    <t xml:space="preserve">16吋
</t>
  </si>
  <si>
    <t>處理器Snapdragon X  X1 26 100/記憶體16G/硬碟512G SSD/W11/重量1.74kg
office365個人版15個月為序號卡，出貨時裝在信封內，並貼於筆電箱子上</t>
  </si>
  <si>
    <t>acer Aspire Lite AL15-75P-55FR-001 15.6吋輕薄AI筆電(銀)+office365個人版15個月_306JP3</t>
  </si>
  <si>
    <t>AL15-75P-55FR-001+office365個人版15個月</t>
  </si>
  <si>
    <t>51021097</t>
  </si>
  <si>
    <t>IGEM15DH</t>
  </si>
  <si>
    <t xml:space="preserve">15.6吋
</t>
  </si>
  <si>
    <t>處理器Ultra5 225H/記憶體16G/硬碟512G SSD/W11/重量1.59kg
office365個人版15個月為序號卡，出貨時裝在信封內，並貼於筆電箱子上</t>
  </si>
  <si>
    <t>ASUS Vivobook S S3607QA-0042G26100 16吋輕薄AI筆電(夜幕灰)_306836</t>
  </si>
  <si>
    <t>S3607QA-0042G26100</t>
  </si>
  <si>
    <t>51021098</t>
  </si>
  <si>
    <t>IGEM15DI</t>
  </si>
  <si>
    <t>處理器Snapdragon X  X1 26 100/記憶體16G/硬碟512G SSD/W11/重量1.74kg</t>
  </si>
  <si>
    <t>acer Aspire Lite AL15-75P-55FR-001 15.6吋輕薄AI筆電(銀)_306JP3</t>
  </si>
  <si>
    <t>AL15-75P-55FR-001</t>
  </si>
  <si>
    <t>51021100</t>
  </si>
  <si>
    <t>IGEM15DK</t>
  </si>
  <si>
    <t xml:space="preserve">處理器Ultra5 225H/記憶體16G/硬碟512G SSD/W11/重量1.59kg
</t>
  </si>
  <si>
    <t>ASUS Vivobook S S3407QA-0042G26100 14吋輕薄AI筆電(夜幕灰)_306832</t>
  </si>
  <si>
    <t>S3407QA-0042G26100</t>
  </si>
  <si>
    <t>51021101</t>
  </si>
  <si>
    <t>IGEM15DL</t>
  </si>
  <si>
    <t xml:space="preserve">處理器Snapdragon X  X1 26 100/記憶體16G/硬碟512G SSD/W11/重量1.35kg
</t>
  </si>
  <si>
    <t>HITACHI_日立12KG變頻直立式洗衣機_765H35_LTL12MVW0TGG</t>
  </si>
  <si>
    <t>LTL12MVW0TGG</t>
  </si>
  <si>
    <t>51021102</t>
  </si>
  <si>
    <t>IGEM15DM</t>
  </si>
  <si>
    <t>12公斤</t>
  </si>
  <si>
    <t>1088x590x656</t>
  </si>
  <si>
    <t>*容量:12公斤 國家金級省水標章認證
*雙層水瀑搭載迴旋洗衣盤
*手洗水流滿足預洗需求
*噴射風乾減少晒衣時間
*全新節能省水行程
*浸泡及柔軟芳芬功能
*自動清潔內槽
*巧變洗劑盒洗劑輕鬆分配
*易控後置式面板及加大筒槽輕鬆拿取
*強化玻璃上蓋緩降設計</t>
  </si>
  <si>
    <t>ASUS TUF Gaming FA506NCQ-0032B170H 15.6吋電競筆電(曜石黑)_306833</t>
  </si>
  <si>
    <t>FA506NCQ-0032B170H</t>
  </si>
  <si>
    <t>51021104</t>
  </si>
  <si>
    <t>IGEM15F4</t>
  </si>
  <si>
    <t>2026/06/01</t>
  </si>
  <si>
    <t>15.6</t>
  </si>
  <si>
    <t>(2026/06/01~2026/12/31) 隨貨送滑鼠</t>
  </si>
  <si>
    <t>(2026/06/01~2026/12/31) 隨貨送iCooby M10 2.4G無線滑鼠(黑色)</t>
  </si>
  <si>
    <t>處理器R7 170/記憶體16G/顯卡RTX3050 4G/硬碟512G SSD/W11</t>
  </si>
  <si>
    <t>ASUS TUF Gaming FA506NCQ-0032B170H 15.6吋電競筆電(曜石黑)+office365個人版15個月_306833</t>
  </si>
  <si>
    <t>FA506NCQ-0032B170H+office365個人版15個月</t>
  </si>
  <si>
    <t>51021105</t>
  </si>
  <si>
    <t>IGEM15F5</t>
  </si>
  <si>
    <t>處理器R7 170/記憶體16G/顯卡RTX3050 4G/硬碟512G SSD/W11
office365個人版15個月為序號卡，出貨時裝在信封內，並貼於筆電箱子上</t>
  </si>
  <si>
    <t>msi</t>
  </si>
  <si>
    <t>MSI Cyborg A2RUDX-2288TW 15.6吋電競筆電(黑)_306D17</t>
  </si>
  <si>
    <t>A2RUDX-2288TW</t>
  </si>
  <si>
    <t>51021106</t>
  </si>
  <si>
    <t>IGEM15F6</t>
  </si>
  <si>
    <t>2026/07/01</t>
  </si>
  <si>
    <t>二年台灣地區保固</t>
  </si>
  <si>
    <t>(2026/06/01~2026/12/31) 隨貨送電腦包+滑鼠</t>
  </si>
  <si>
    <t>處理器Core5 210H/記憶體16G/顯卡RTX3050 6G/硬碟512G SSD/W11</t>
  </si>
  <si>
    <t>MSI Cyborg A2RUDX-2288TW 15.6吋電競筆電(黑)+office365個人版15個月_306D17</t>
  </si>
  <si>
    <t>A2RUDX-2288TW+office365個人版15個月</t>
  </si>
  <si>
    <t>51021107</t>
  </si>
  <si>
    <t>IGEM15F7</t>
  </si>
  <si>
    <t>處理器Core5 210H/記憶體16G/顯卡RTX3050 6G/硬碟512G SSD/W11
office365個人版15個月為序號卡，出貨時裝在信封內，並貼於筆電箱子上</t>
  </si>
  <si>
    <t>Philips 飛利浦 3.2L旋鈕式海星氣炸鍋(黑皮小星) NA110/00_774608</t>
  </si>
  <si>
    <t>NA110/00</t>
  </si>
  <si>
    <t>51021108</t>
  </si>
  <si>
    <t>IGEM15FK</t>
  </si>
  <si>
    <t>2026/7/1新機上架</t>
  </si>
  <si>
    <t xml:space="preserve">3.2L
</t>
  </si>
  <si>
    <t>352x258x273</t>
  </si>
  <si>
    <t xml:space="preserve">*海星底盤減油90%
*專利熱穿透氣旋科技，快速鎖住食材水份
*完美均勻烘烤，免翻面、免解凍、免預熱
*溫度區間80-200度"
</t>
  </si>
  <si>
    <t>Philips 飛利浦 600ml破壁營養冷熱調理機HR2038/30_774025</t>
  </si>
  <si>
    <t>HR2038/30</t>
  </si>
  <si>
    <t>51021109</t>
  </si>
  <si>
    <t>IGEM15FL</t>
  </si>
  <si>
    <t xml:space="preserve">600ml
</t>
  </si>
  <si>
    <t>173x129x268</t>
  </si>
  <si>
    <t xml:space="preserve">*冷熱雙打、多樣美味，30分鐘快速出漿
*21,000轉，超高轉速，細緻滑順
*600ml 輕巧份量
*12小時預熱、8小時保溫、免泡豆、免過濾
</t>
  </si>
  <si>
    <t>ASUS Vivobook X1504VA-0291C120U 15.6吋輕薄筆電(蜜誘金)_306853</t>
  </si>
  <si>
    <t>X1504VA-0291C120U</t>
  </si>
  <si>
    <t>51021112</t>
  </si>
  <si>
    <t>IGEM15H2</t>
  </si>
  <si>
    <t>蜜誘金</t>
  </si>
  <si>
    <t>15.6"</t>
  </si>
  <si>
    <t>(2026/07/01~2026/12/31) 隨貨送iCooby M10 2.4G無線滑鼠(黑色)</t>
  </si>
  <si>
    <t xml:space="preserve">無包鼠/處理器Core 5 120U/記憶體8G/硬碟512G SSD/180度轉軸/抗菌/W11/蜜誘金/重量1.7kg
</t>
  </si>
  <si>
    <t>ASUS Vivobook X1504VA-0291C120U 15.6吋輕薄筆電(蜜誘金)+office365個人版15個月_306853</t>
  </si>
  <si>
    <t>X1504VA-0291C120U+office365個人版15個月</t>
  </si>
  <si>
    <t>51021113</t>
  </si>
  <si>
    <t>IGEM15H3</t>
  </si>
  <si>
    <t xml:space="preserve">15.6" </t>
  </si>
  <si>
    <t>無包鼠/處理器Core 5 120U/記憶體8G/硬碟512G SSD/180度轉軸/抗菌/W11/蜜誘金/重量1.7kg *office365個人版15個月為序號卡，出貨時裝在信封內，並貼於筆電箱子上</t>
  </si>
  <si>
    <t>PHILIPS 30L商用水冷扇ACR3164C_781504(專案客訂)</t>
  </si>
  <si>
    <t>ACR3164C</t>
  </si>
  <si>
    <t>51021118</t>
  </si>
  <si>
    <t>IGEM15IK</t>
  </si>
  <si>
    <t>灰白色</t>
  </si>
  <si>
    <t>BALMUDA</t>
  </si>
  <si>
    <t>BALMUDA 20L微波烤箱BTR-K09C-WH(白色)_783901</t>
  </si>
  <si>
    <t>BTR-K09C-WH</t>
  </si>
  <si>
    <t>51022020</t>
  </si>
  <si>
    <t>IGEM1315</t>
  </si>
  <si>
    <t>2025/07/01</t>
  </si>
  <si>
    <t>2025/7/1新機上架</t>
  </si>
  <si>
    <t>330x456x435</t>
  </si>
  <si>
    <t>*多種模式(烘烤/發酵/蒸氣)料理更自由*中文操作介面，使用更直覺*受熱均勻，食物更美味*上方散熱口，節省擺放空間*隱藏式加熱管，便利清潔*悅耳吉他音喚醒美好，療癒聚光燈美味加倍</t>
  </si>
  <si>
    <t>BALMUDA 20L微波烤箱BTR-K09C-DG(深灰玫瑰金)_783900</t>
  </si>
  <si>
    <t>BTR-K09C-DG</t>
  </si>
  <si>
    <t>51022021</t>
  </si>
  <si>
    <t>IGEM1316</t>
  </si>
  <si>
    <t>深灰玫瑰金</t>
  </si>
  <si>
    <t>Philips 飛利浦 4.2L星視界透視海星氣炸鍋 NA322/00(黑色)_774607</t>
  </si>
  <si>
    <t>NA322/00</t>
  </si>
  <si>
    <t>51022022</t>
  </si>
  <si>
    <t>IGEM1317</t>
  </si>
  <si>
    <t>4.2L</t>
  </si>
  <si>
    <t>397x286x294</t>
  </si>
  <si>
    <t>*視窗加大96%，輕鬆俯視料理進度*專利海星底盤 4D升級 熱對流速度提升52% 外酥內嫩更好吃*溫度區間40-200 度超廣溫度 X 24小時定時*智慧預設八種模式,直覺便利</t>
  </si>
  <si>
    <t>Philips 飛利浦 雙溫萃取全自動義式咖啡機 EP3326/94(經典銀)_788045</t>
  </si>
  <si>
    <t>EP3326/94</t>
  </si>
  <si>
    <t>51022023</t>
  </si>
  <si>
    <t>IGEM1318</t>
  </si>
  <si>
    <t>2025/10/1短促，2025/7/1新機上架</t>
  </si>
  <si>
    <t>經典銀</t>
  </si>
  <si>
    <t>246x372x433</t>
  </si>
  <si>
    <t>*低溫慢萃冰咖啡 *高溫享經典義式 *經典蒸氣奶泡管打造綿密奶泡 *100%陶瓷研磨器 *12段研磨設定</t>
  </si>
  <si>
    <t>HITACHI_日立15KG日本製熱泵滾筒洗脫烘洗衣機(左開)_765H33_BDSX150JJW</t>
  </si>
  <si>
    <t>BDSX150JJW</t>
  </si>
  <si>
    <t>51022024</t>
  </si>
  <si>
    <t>IGEM1319</t>
  </si>
  <si>
    <t>雪霧白</t>
  </si>
  <si>
    <t>1065x630x720</t>
  </si>
  <si>
    <t>(2026/04/01~2026/07/31) 線上申請送3,000元藝思即享劵</t>
  </si>
  <si>
    <t>(2026/04/01~2026/07/31) 雙扣乾濕雙用盒3件組(805T27)</t>
  </si>
  <si>
    <t>*日本製 大容量熱泵洗脫烘滾筒洗衣機*自主環淨科技2.0 全機自體清潔*熱交換器及烘衣管道自動清潔*尼加拉飛瀑洗淨2.0 搭載下方水流*溫水尼加拉飛瀑洗淨*風熨斗2.0 熱泵Heat Pump烘衣技術*AI 智能感測洗衣*洗劑及柔軟劑自動投入*風速淨 除菌消毒行程*IoT遠距操控*國家金級省水標章認證</t>
  </si>
  <si>
    <t>HITACHI_日立15KG日本製熱泵滾筒洗脫烘洗衣機(右開)_765H32_BDSX150JJRW</t>
  </si>
  <si>
    <t>BDSX150JJRW</t>
  </si>
  <si>
    <t>51022025</t>
  </si>
  <si>
    <t>IGEM131A</t>
  </si>
  <si>
    <t>HITACHI_日立12KG滾筒變頻洗脫烘洗衣機(左開)_765H34_BDSG120JJW</t>
  </si>
  <si>
    <t>BDSG120JJW</t>
  </si>
  <si>
    <t>51022026</t>
  </si>
  <si>
    <t>IGEM131B</t>
  </si>
  <si>
    <t>12KG</t>
  </si>
  <si>
    <t>1050x630x715</t>
  </si>
  <si>
    <t>*美型窄版本體寬約60cm*智能感測洗滌*風熨斗烘衣科技 撫平衣物皺褶*使用約65℃低溫烘乾 呵護衣物*3D自動全槽清水洗淨*自動清潔烘乾管道 維持良好烘乾效能*毛毯、被單大物行程</t>
  </si>
  <si>
    <t>PHILIPS 居浴兩用石墨烯壁掛暖風機 AHR3126FX_779540</t>
  </si>
  <si>
    <t>AHR3126FX</t>
  </si>
  <si>
    <t>51022066</t>
  </si>
  <si>
    <t>IGEM148C</t>
  </si>
  <si>
    <t>季節品2026/4/1停售，12/26短促，2025/11/1新機上架</t>
  </si>
  <si>
    <t>電暖器</t>
  </si>
  <si>
    <t>3-7坪</t>
  </si>
  <si>
    <t>180x400x315</t>
  </si>
  <si>
    <t>*石墨烯加熱，升溫更快，更省電*不銹鋼毛巾架*2檔調溫，3s速熱*觸控開關設計，擺脫舊式旋鈕*可壁掛多場景適用*24H定時全天取暖*多重防護給你加倍安心感*廣角60度擺動送風*居浴兩用IPX2防水</t>
  </si>
  <si>
    <t>Mitsubishi</t>
  </si>
  <si>
    <t>MITSUBISHI 18L日製變頻空氣清淨除濕機 MJ-EHV180JX-TW_767432</t>
  </si>
  <si>
    <t>MJ-EHV180JX-TW</t>
  </si>
  <si>
    <t>51022082</t>
  </si>
  <si>
    <t>IGEM1548</t>
  </si>
  <si>
    <t xml:space="preserve">18L
</t>
  </si>
  <si>
    <t>650x410x285</t>
  </si>
  <si>
    <t>(2026/05/01~2026/07/31) 上網登錄送HEPA濾網+活性碳濾網組合</t>
  </si>
  <si>
    <t>*能效等級:1級，空清能效:4級
*適用坪數11-23坪 水箱容量5.5L
*搭載智慧變頻  除濕能力18L/日
*全新搭載HEPA+活性碳濾網
*AI智慧偵測模式
*三段熱交換器 搭載薄型 副冷凝器
*自動濕控/濕度設定/衣物乾燥
*超廣角100度及135度自動擺葉
*底部滑輪/兒童安全鎖</t>
  </si>
  <si>
    <t>MITSUBISHI 22.5L日製變頻空氣清淨除濕機 MJ-EHV220KX-TW_767433</t>
  </si>
  <si>
    <t>MJ-EHV220KX-TW</t>
  </si>
  <si>
    <t>51022083</t>
  </si>
  <si>
    <t>IGEM1549</t>
  </si>
  <si>
    <t xml:space="preserve">22.5L
</t>
  </si>
  <si>
    <t>675x424x320</t>
  </si>
  <si>
    <t>*能效等級:1級，空清能效:4級
*適用坪數14-28坪 水箱容量5.5L
*搭載智慧變頻  除濕能力22.5L/日
*全新搭載HEPA+活性碳濾網
*AI智慧偵測模式
*三段熱交換器 搭載薄型 副冷凝器
*自動濕控/濕度設定/衣物乾燥
*超廣角100度及135度自動擺葉
*底部滑輪/兒童安全鎖</t>
  </si>
  <si>
    <t>MITSUBISHI 28L日製變頻空氣清淨除濕機 MJ-EHV280KX-TW_767434</t>
  </si>
  <si>
    <t>MJ-EHV280KX-TW</t>
  </si>
  <si>
    <t>51022084</t>
  </si>
  <si>
    <t>IGEM154A</t>
  </si>
  <si>
    <t>287x490x392</t>
  </si>
  <si>
    <t>*能效等級:1級，空清能效:4級
*適用坪數18-38坪 水箱容量5.5L
*搭載智慧變頻  除濕能力28L/日
*全新搭載HEPA+活性碳濾網
*AI智慧偵測模式
*三段熱交換器 搭載薄型 副冷凝器
*自動濕控/濕度設定/衣物乾燥
*超廣角100度及135度自動擺葉
*底部滑輪/兒童安全鎖</t>
  </si>
  <si>
    <t>MITSUBISHI 15.2L變頻高效除濕機 MJ-EV150JX-TW_767430</t>
  </si>
  <si>
    <t>MJ-EV150JX-TW</t>
  </si>
  <si>
    <t>51022085</t>
  </si>
  <si>
    <t>IGEM154B</t>
  </si>
  <si>
    <t>15.2L</t>
  </si>
  <si>
    <t>(2026/05/01~2026/07/31) 上網登錄送四重防護濾網</t>
  </si>
  <si>
    <t xml:space="preserve">*除濕能源效率：1級能效 清淨能源效率：5級能效
*除濕能力:15.2L/日 適用坪數9-19坪 水箱容量5.5L
*搭載智慧變頻 
*四重防護濾網
*三段熱交換器 搭載薄型 副冷凝器
*自動濕控/濕度設定/衣物乾燥
*超廣角100度及135度自動擺葉
*底部滑輪/兒童安全鎖
</t>
  </si>
  <si>
    <t>MITSUBISHI 18.2L變頻高效除濕機 MJ-EV180JX-TW_767431</t>
  </si>
  <si>
    <t>MJ-EV180JX-TW</t>
  </si>
  <si>
    <t>51022086</t>
  </si>
  <si>
    <t>IGEM154C</t>
  </si>
  <si>
    <t xml:space="preserve">18.2L
</t>
  </si>
  <si>
    <t xml:space="preserve">*除濕能源效率：1級能效 清淨能源效率：5級能效
*除濕能力:18.2L/日 適用坪數11-23坪 水箱容量5.5L
*搭載智慧變頻 
*四重防護濾網
*三段熱交換器 搭載薄型 副冷凝器
*自動濕控/濕度設定/衣物乾燥
*超廣角100度及135度自動擺葉
*底部滑輪/兒童安全鎖
</t>
  </si>
  <si>
    <t>SAMSUNG 三星</t>
  </si>
  <si>
    <t>三星RT22M4015S8/TW237L雙門變頻時尚銀冰箱_764803</t>
  </si>
  <si>
    <t>RT22M4015S8/TW</t>
  </si>
  <si>
    <t>51040053</t>
  </si>
  <si>
    <t>IGEM121K</t>
  </si>
  <si>
    <t>7/22降價12900-&gt;10000</t>
  </si>
  <si>
    <t>時尚銀</t>
  </si>
  <si>
    <t>237L</t>
  </si>
  <si>
    <t>1545x555x637</t>
  </si>
  <si>
    <t>*數位變頻科技*環繞式氣流全方位冷卻，確保內部均溫*EasySlide滑動式層架*極窄美型</t>
  </si>
  <si>
    <t>Apple iPad 11.0 WiFi 128GB(2025)(A16)</t>
  </si>
  <si>
    <t>iPad 11.0 WiFi 128GB(2025)</t>
  </si>
  <si>
    <t>51040054</t>
  </si>
  <si>
    <t>IGEM1244</t>
  </si>
  <si>
    <t>藍/粉紅/黃/銀</t>
  </si>
  <si>
    <t>Apple iPad 11.0 WiFi 256GB(2025)</t>
  </si>
  <si>
    <t>iPad 11.0 WiFi 256GB(2025)</t>
  </si>
  <si>
    <t>51040055</t>
  </si>
  <si>
    <t>IGEM1245</t>
  </si>
  <si>
    <t>Apple iPad 11.0 5G 128GB(2025)</t>
  </si>
  <si>
    <t>iPad 11.0 5G 128GB(2025)</t>
  </si>
  <si>
    <t>51040057</t>
  </si>
  <si>
    <t>IGEM1247</t>
  </si>
  <si>
    <t>Apple iPad 11.0 5G 256GB(2025)</t>
  </si>
  <si>
    <t>iPad 11.0 5G 256GB(2025)</t>
  </si>
  <si>
    <t>51040058</t>
  </si>
  <si>
    <t>IGEM1248</t>
  </si>
  <si>
    <t>Dyson Supersonic Nural 吹風機 HD16 粉霧玫瑰</t>
  </si>
  <si>
    <t>HD16 粉霧玫瑰</t>
  </si>
  <si>
    <t>51040072</t>
  </si>
  <si>
    <t>IGEM124M</t>
  </si>
  <si>
    <t>10/1短促，7/1回價，6/9短促，2025/5/1新機上架</t>
  </si>
  <si>
    <t>粉霧玫瑰</t>
  </si>
  <si>
    <t>電壓：110V 
額定功率(W)：1400W
商品尺寸 (mm)：245 mm x 97 mm x 78 mm
商品淨重(kg)：800 g
製造國：菲律賓
風量設置：三段式精準氣流設定
高—快速乾髮和造型
中—溫和標準乾髮
低—輕柔乾髮及擴散效果        
溫度設置：四段式精準溫度設定
100°C—快速乾髮和造型
80°C—適合標準乾髮
60°C—適合溫和乾髮及擴散效果
28°C—持續冷風，為您的造型定型
瞬間冷風：開關下藍色按鈕
電線長度：2.8公尺
負離子：有助減少頭髮的靜電</t>
  </si>
  <si>
    <t>菲律賓</t>
  </si>
  <si>
    <t>機器與電線保固兩年，配件保固一年</t>
  </si>
  <si>
    <t>(2026/05/01~2026/07/31) 官網登錄送 副廠收納架+雙梳</t>
  </si>
  <si>
    <t>*頭皮保護模式，利用智能感測技術，維持55°C恆溫，避免熱傷害，保護頭皮。*配件智能辨識，自動辨識每款造型配件，記住上一次的風速和風溫設定，方便日常美髮。*動態加速感測器偵測動作，放下吹風機時自動降低噪音和風量。*Dyson V9  馬達，小巧而強大的馬達轉速高達110,000rpm，產生高速受控噴射氣流。*氣流倍增技術，產生每秒41公升強勁氣流，快速乾髮，避免過熱溫度。*每秒測量氣流溫度超過40次，監測並調節風溫，保護頭皮屏障，呵護秀髮水潤光澤。</t>
  </si>
  <si>
    <t>(5號 鈦岩黑) SAMSUNG Galaxy Ring 智慧戒指_SM-Q505NZKABRI</t>
  </si>
  <si>
    <t>SM-Q505NZKABRI</t>
  </si>
  <si>
    <t>51040073</t>
  </si>
  <si>
    <t>IGEM126B</t>
  </si>
  <si>
    <t>2025/05/10</t>
  </si>
  <si>
    <t>短促2025/5/10-2026/6/30，5/10上架</t>
  </si>
  <si>
    <t>智慧戒指</t>
  </si>
  <si>
    <t>電池18mAh
 (IOS不適用)</t>
  </si>
  <si>
    <t>*精密三合一感測器技術*長效7天續航力*一指驅動AI全天掌握健康*10ATM防水等級</t>
  </si>
  <si>
    <t>(5號 鈦曜銀) SAMSUNG Galaxy Ring 智慧戒指_SM-Q505NZSABRI</t>
  </si>
  <si>
    <t>SM-Q505NZSABRI</t>
  </si>
  <si>
    <t>51040074</t>
  </si>
  <si>
    <t>IGEM126C</t>
  </si>
  <si>
    <t>(5號 鈦馥金) SAMSUNG Galaxy Ring 智慧戒指_SM-Q505NZDABRI</t>
  </si>
  <si>
    <t>SM-Q505NZDABRI</t>
  </si>
  <si>
    <t>51040075</t>
  </si>
  <si>
    <t>IGEM126D</t>
  </si>
  <si>
    <t>(6號 鈦岩黑) SAMSUNG Galaxy Ring 智慧戒指_SM-Q506NZKABRI</t>
  </si>
  <si>
    <t>SM-Q506NZKABRI</t>
  </si>
  <si>
    <t>51040076</t>
  </si>
  <si>
    <t>IGEM126E</t>
  </si>
  <si>
    <t>(6號 鈦曜銀) SAMSUNG Galaxy Ring 智慧戒指_SM-Q506NZSABRI</t>
  </si>
  <si>
    <t>SM-Q506NZSABRI</t>
  </si>
  <si>
    <t>51040077</t>
  </si>
  <si>
    <t>IGEM126F</t>
  </si>
  <si>
    <t>(6號 鈦馥金) SAMSUNG Galaxy Ring 智慧戒指_SM-Q506NZDABRI</t>
  </si>
  <si>
    <t>SM-Q506NZDABRI</t>
  </si>
  <si>
    <t>51040078</t>
  </si>
  <si>
    <t>IGEM126G</t>
  </si>
  <si>
    <t>(7號 鈦岩黑) SAMSUNG Galaxy Ring 智慧戒指_SM-Q507NZKABRI</t>
  </si>
  <si>
    <t>SM-Q507NZKABRI</t>
  </si>
  <si>
    <t>51040079</t>
  </si>
  <si>
    <t>IGEM126H</t>
  </si>
  <si>
    <t>(7號 鈦曜銀) SAMSUNG Galaxy Ring 智慧戒指_SM-Q507NZSABRI</t>
  </si>
  <si>
    <t>SM-Q507NZSABRI</t>
  </si>
  <si>
    <t>51040080</t>
  </si>
  <si>
    <t>IGEM126I</t>
  </si>
  <si>
    <t>(7號 鈦馥金) SAMSUNG Galaxy Ring 智慧戒指_SM-Q507NZDABRI</t>
  </si>
  <si>
    <t>SM-Q507NZDABRI</t>
  </si>
  <si>
    <t>51040081</t>
  </si>
  <si>
    <t>IGEM126J</t>
  </si>
  <si>
    <t>(8號 鈦岩黑) SAMSUNG Galaxy Ring 智慧戒指_SM-Q508NZKABRI</t>
  </si>
  <si>
    <t>SM-Q508NZKABRI</t>
  </si>
  <si>
    <t>51040082</t>
  </si>
  <si>
    <t>IGEM126K</t>
  </si>
  <si>
    <t>電池19.5mAh 
 (IOS不適用)</t>
  </si>
  <si>
    <t>(8號 鈦曜銀) SAMSUNG Galaxy Ring 智慧戒指_SM-Q508NZSABRI</t>
  </si>
  <si>
    <t>SM-Q508NZSABRI</t>
  </si>
  <si>
    <t>51040083</t>
  </si>
  <si>
    <t>IGEM126L</t>
  </si>
  <si>
    <t>(8號 鈦馥金) SAMSUNG Galaxy Ring 智慧戒指_SM-Q508NZDABRI</t>
  </si>
  <si>
    <t>SM-Q508NZDABRI</t>
  </si>
  <si>
    <t>51040084</t>
  </si>
  <si>
    <t>IGEM126M</t>
  </si>
  <si>
    <t>(9號 鈦岩黑) SAMSUNG Galaxy Ring 智慧戒指_SM-Q509NZKABRI</t>
  </si>
  <si>
    <t>SM-Q509NZKABRI</t>
  </si>
  <si>
    <t>51040085</t>
  </si>
  <si>
    <t>IGEM126N</t>
  </si>
  <si>
    <t>(9號 鈦曜銀) SAMSUNG Galaxy Ring 智慧戒指_SM-Q509NZSABRI</t>
  </si>
  <si>
    <t>SM-Q509NZSABRI</t>
  </si>
  <si>
    <t>51040086</t>
  </si>
  <si>
    <t>IGEM126O</t>
  </si>
  <si>
    <t>(9號 鈦馥金) SAMSUNG Galaxy Ring 智慧戒指_SM-Q509NZDABRI</t>
  </si>
  <si>
    <t>SM-Q509NZDABRI</t>
  </si>
  <si>
    <t>51040087</t>
  </si>
  <si>
    <t>IGEM126P</t>
  </si>
  <si>
    <t>(10號 鈦岩黑) SAMSUNG Galaxy Ring 智慧戒指_SM-Q500NZKABRI</t>
  </si>
  <si>
    <t>SM-Q500NZKABRI</t>
  </si>
  <si>
    <t>51040088</t>
  </si>
  <si>
    <t>IGEM126Q</t>
  </si>
  <si>
    <t>(10號 鈦曜銀) SAMSUNG Galaxy Ring 智慧戒指_SM-Q500NZSABRI</t>
  </si>
  <si>
    <t>SM-Q500NZSABRI</t>
  </si>
  <si>
    <t>51040089</t>
  </si>
  <si>
    <t>IGEM126R</t>
  </si>
  <si>
    <t>(10號 鈦馥金) SAMSUNG Galaxy Ring 智慧戒指_SM-Q500NZDABRI</t>
  </si>
  <si>
    <t>SM-Q500NZDABRI</t>
  </si>
  <si>
    <t>51040090</t>
  </si>
  <si>
    <t>IGEM126S</t>
  </si>
  <si>
    <t>(11號 鈦岩黑) SAMSUNG Galaxy Ring 智慧戒指_SM-Q501NZKABRI</t>
  </si>
  <si>
    <t>SM-Q501NZKABRI</t>
  </si>
  <si>
    <t>51040091</t>
  </si>
  <si>
    <t>IGEM126T</t>
  </si>
  <si>
    <t>(11號 鈦曜銀) SAMSUNG Galaxy Ring 智慧戒指_SM-Q501NZSABRI</t>
  </si>
  <si>
    <t>SM-Q501NZSABRI</t>
  </si>
  <si>
    <t>51040092</t>
  </si>
  <si>
    <t>IGEM126U</t>
  </si>
  <si>
    <t>(11號 鈦馥金) SAMSUNG Galaxy Ring 智慧戒指_SM-Q501NZDABRI</t>
  </si>
  <si>
    <t>SM-Q501NZDABRI</t>
  </si>
  <si>
    <t>51040093</t>
  </si>
  <si>
    <t>IGEM126V</t>
  </si>
  <si>
    <t>(12號 鈦岩黑) SAMSUNG Galaxy Ring 智慧戒指_SM-Q502NZKABRI</t>
  </si>
  <si>
    <t>SM-Q502NZKABRI</t>
  </si>
  <si>
    <t>51040094</t>
  </si>
  <si>
    <t>IGEM126W</t>
  </si>
  <si>
    <t>電池23.5mAh
 (IOS不適用)</t>
  </si>
  <si>
    <t>(12號 鈦曜銀) SAMSUNG Galaxy Ring 智慧戒指_SM-Q502NZSABRI</t>
  </si>
  <si>
    <t>SM-Q502NZSABRI</t>
  </si>
  <si>
    <t>51040095</t>
  </si>
  <si>
    <t>IGEM126X</t>
  </si>
  <si>
    <t>(12號 鈦馥金) SAMSUNG Galaxy Ring 智慧戒指_SM-Q502NZDABRI</t>
  </si>
  <si>
    <t>SM-Q502NZDABRI</t>
  </si>
  <si>
    <t>51040096</t>
  </si>
  <si>
    <t>IGEM126Y</t>
  </si>
  <si>
    <t>(13號 鈦岩黑) SAMSUNG Galaxy Ring 智慧戒指_SM-Q503NZKABRI</t>
  </si>
  <si>
    <t>SM-Q503NZKABRI</t>
  </si>
  <si>
    <t>51040097</t>
  </si>
  <si>
    <t>IGEM126Z</t>
  </si>
  <si>
    <t>(13號 鈦曜銀) SAMSUNG Galaxy Ring 智慧戒指_SM-Q503NZSABRI</t>
  </si>
  <si>
    <t>SM-Q503NZSABRI</t>
  </si>
  <si>
    <t>51040098</t>
  </si>
  <si>
    <t>IGEM1271</t>
  </si>
  <si>
    <t>(13號 鈦馥金) SAMSUNG Galaxy Ring 智慧戒指_SM-Q503NZDABRI</t>
  </si>
  <si>
    <t>SM-Q503NZDABRI</t>
  </si>
  <si>
    <t>51040099</t>
  </si>
  <si>
    <t>IGEM1272</t>
  </si>
  <si>
    <t>LG HEPA濾網MDJ64424304(適用LG空氣清淨機AS401WWJ1)(senao)</t>
  </si>
  <si>
    <t>MDJ64424304(senao)</t>
  </si>
  <si>
    <t>51040100</t>
  </si>
  <si>
    <t>IGEM1273</t>
  </si>
  <si>
    <t>空氣清淨機耗材</t>
  </si>
  <si>
    <t>LG 三重高效濾網MDJ64424406(適用LG空氣清淨機AS401WWJ1)(senao)</t>
  </si>
  <si>
    <t>MDJ64424406(senao)</t>
  </si>
  <si>
    <t>51040101</t>
  </si>
  <si>
    <t>IGEM1274</t>
  </si>
  <si>
    <t>LG CordZero R5T 自動除塵變頻濕拖掃地機器人 R5ULTIMATE1 雲朵白</t>
  </si>
  <si>
    <t>R5ULTIMATE1</t>
  </si>
  <si>
    <t>51040113</t>
  </si>
  <si>
    <t>IGEM130G</t>
  </si>
  <si>
    <t>2026/04/10</t>
  </si>
  <si>
    <t>115/2/1到貨重新上架</t>
  </si>
  <si>
    <t>585x445x445</t>
  </si>
  <si>
    <t>*自動清空集塵盒，除塵輕輕鬆鬆；乾吸濕拖，一次完成*UVC紫外線殺菌，抑制集塵袋細菌孳生*360 LiDAR雷射偵測並繪製環境圖面*ThinQ App 遠端控制、設定禁區、或限定打掃區域*智慧吸力調整，偵測到地毯時吸力自動增強</t>
  </si>
  <si>
    <t>LG CordZero 自動集塵無線吸塵器 A9X-AUTO 永夜灰</t>
  </si>
  <si>
    <t>A9X-AUTO</t>
  </si>
  <si>
    <t>51040116</t>
  </si>
  <si>
    <t>IGEM130J</t>
  </si>
  <si>
    <t>永夜灰</t>
  </si>
  <si>
    <t>1120x300x245</t>
  </si>
  <si>
    <t>*自動集塵，髒污不沾手*LED輕薄地板吸頭*壓縮集塵，除刮氣旋毛髮*輕鬆享有自動淨化的系統*使用手機輕鬆管理*使用5道過濾系統過細小微塵</t>
  </si>
  <si>
    <t>LG CordZero 蒸氣濕拖自動集塵無線吸塵器 A9X-STEAM 雪霧白</t>
  </si>
  <si>
    <t>A9X-STEAM</t>
  </si>
  <si>
    <t>51040117</t>
  </si>
  <si>
    <t>IGEM130K</t>
  </si>
  <si>
    <t>*自動集塵，輕鬆除塵*蒸氣濕拖，高溫瓦解頑垢*高速震動除蟎吸頭，每分鐘震動4000次*吸塵器更輕量，吸力提升至 280W*2.3吋 LCD 螢幕，清楚好操作*可拆洗式集塵盒、水洗氣旋與濾網</t>
  </si>
  <si>
    <t>LG 19坪 PuriCare 360° 寵物功能增加版二代空氣清淨機-單層 AS651DBY0</t>
  </si>
  <si>
    <t>AS651DBY0</t>
  </si>
  <si>
    <t>51040119</t>
  </si>
  <si>
    <t>IGEM130M</t>
  </si>
  <si>
    <t>預購 1/9起陸續出貨，2025/8/6短促，2025/7/1新機上架</t>
  </si>
  <si>
    <t>19坪</t>
  </si>
  <si>
    <t>612x347x347</t>
  </si>
  <si>
    <t>*CASR值:8.11 適用坪數：19坪*360°強力淨化*多重過濾系統*獨特清淨循環扇*寵物模式增強吸力</t>
  </si>
  <si>
    <t>LG 30坪 PuriCare 360° 寵物功能增加版二代空氣清淨機-雙層 AS101DBY0</t>
  </si>
  <si>
    <t>AS101DBY0</t>
  </si>
  <si>
    <t>51040120</t>
  </si>
  <si>
    <t>IGEM130N</t>
  </si>
  <si>
    <t>預購 1/9起陸續出貨，2025/7/1新機上架</t>
  </si>
  <si>
    <t>30坪</t>
  </si>
  <si>
    <t>1100x377x377</t>
  </si>
  <si>
    <t>*CASR值:12.34 適用坪數：30坪*360°強力淨化*多重過濾系統*獨特清淨循環扇*寵物模式增強吸力*WIFI遠端控制</t>
  </si>
  <si>
    <t>LG_375L 智慧變頻雙門冰箱 (香草白)_GN-L372BEN</t>
  </si>
  <si>
    <t>GN-L372BEN</t>
  </si>
  <si>
    <t>51040125</t>
  </si>
  <si>
    <t>IGEM131U</t>
  </si>
  <si>
    <t>香草白</t>
  </si>
  <si>
    <t>375L</t>
  </si>
  <si>
    <t>1793x727x733</t>
  </si>
  <si>
    <t>*冷藏285/冷凍90公升*變頻精準溫控 延長7天保鮮*四方吹冷流，邊門冷流零死角，維持雞蛋牛奶新鮮*多重冷流 速冷且均冷</t>
  </si>
  <si>
    <t>LG_608L WiFi 智慧變頻雙門冰箱 (夜墨黑)_GR-HL600MBN</t>
  </si>
  <si>
    <t>GR-HL600MBN</t>
  </si>
  <si>
    <t>51040126</t>
  </si>
  <si>
    <t>IGEM131V</t>
  </si>
  <si>
    <t>608L</t>
  </si>
  <si>
    <t>1940x914x760</t>
  </si>
  <si>
    <t>*冷藏430/冷凍178公升*變頻壓縮機精準溫控，延長7天保鮮*四方吹冷流+，邊門冷流零死角，維持雞蛋牛奶新鮮*變頻壓縮機，更安靜更省電</t>
  </si>
  <si>
    <t>LG_324L WiFi變頻直立式冷凍櫃(星辰銀)_GR-FL40MS</t>
  </si>
  <si>
    <t>GR-FL40MS</t>
  </si>
  <si>
    <t>51040127</t>
  </si>
  <si>
    <t>IGEM131W</t>
  </si>
  <si>
    <t>324L</t>
  </si>
  <si>
    <t>1860x595x707</t>
  </si>
  <si>
    <t>*多重立體冷流無霜冷卻技術*不鏽鋼設計，完美搭配廚房設計*急速冷凍，速冷均冷更保鮮*變頻壓縮機™ 更省電、更耐用、運作更安靜</t>
  </si>
  <si>
    <t>LG_332L WiFi 智慧變頻雙門冰箱 (雪霧白)_GN-BF330BE</t>
  </si>
  <si>
    <t>GN-BF330BE</t>
  </si>
  <si>
    <t>51040129</t>
  </si>
  <si>
    <t>IGEM131Y</t>
  </si>
  <si>
    <t>2025/07/02</t>
  </si>
  <si>
    <t>332L</t>
  </si>
  <si>
    <t>1720x600x720</t>
  </si>
  <si>
    <t>*冷凍87/冷藏245公升*LinearCooling™智慧變頻精準控溫，有效延長食材保鮮*DoorCooling+™ 四方吹冷流，冷卻快速且均勻，邊門冷流零死角*FRESHConverter™隨選變溫保鮮室，食材保鮮最佳化</t>
  </si>
  <si>
    <t>LG_13KG洗衣+10KG乾衣 WashTower AI智控洗乾衣機(尊爵黑)_WD-S1310B</t>
  </si>
  <si>
    <t>WD-S1310B</t>
  </si>
  <si>
    <t>51040132</t>
  </si>
  <si>
    <t>IGEM1322</t>
  </si>
  <si>
    <t>13KG+10KG</t>
  </si>
  <si>
    <t>1655x600x660</t>
  </si>
  <si>
    <t>*極窄大容量的垂直流線式一體成型設計*全觸控中央控制面板 上下雙機輕鬆同時操控*AI DD™人工智慧智選最適洗衣行程</t>
  </si>
  <si>
    <t>LG_Styler蒸氣電子衣櫥第二代手持蒸氣掛燙款 (奢華鏡面)_R723MB</t>
  </si>
  <si>
    <t>R723MB</t>
  </si>
  <si>
    <t>51040133</t>
  </si>
  <si>
    <t>IGEM1323</t>
  </si>
  <si>
    <t>鏡面</t>
  </si>
  <si>
    <t>1965x600x620</t>
  </si>
  <si>
    <t>*AI 偵測：智慧擺動衣架 抖落灰塵同時呵護各種衣料*強效整燙：內建高壓蒸氣掛燙機™ 快速平整*操作簡易：LCD智慧液晶觸控螢幕 介面便利*性能提升：雙重蒸氣衣物護理™ + 雙迴轉變頻壓縮機</t>
  </si>
  <si>
    <t>LG_Styler蒸氣電子衣櫥第二代手持蒸氣掛燙款(雪霧白)_R723SB</t>
  </si>
  <si>
    <t>R723SB</t>
  </si>
  <si>
    <t>51040134</t>
  </si>
  <si>
    <t>IGEM1324</t>
  </si>
  <si>
    <t>LG_Styler蒸氣電子衣櫥第二代(奢華鏡面)_R723MG</t>
  </si>
  <si>
    <t>R723MG</t>
  </si>
  <si>
    <t>51040135</t>
  </si>
  <si>
    <t>IGEM1325</t>
  </si>
  <si>
    <t>LG_Styler蒸氣電子衣櫥第二代(雲霧白)_R723WG</t>
  </si>
  <si>
    <t>R723WG</t>
  </si>
  <si>
    <t>51040136</t>
  </si>
  <si>
    <t>IGEM1326</t>
  </si>
  <si>
    <t>LG_20公斤 變頻除濕免曬衣乾衣機(冰瓷白)_WR-20DW</t>
  </si>
  <si>
    <t>WR-20DW</t>
  </si>
  <si>
    <t>51040138</t>
  </si>
  <si>
    <t>IGEM1328</t>
  </si>
  <si>
    <t>20KG</t>
  </si>
  <si>
    <t>990x700x820</t>
  </si>
  <si>
    <t>*更智慧: AI Dry™ 智慧乾衣 聰明偵測最佳行程*更護衣: 6 Motion™ 六種仿自然晾衣動作*更美型: LCD智慧液晶旋鈕 操作容易*更衛生: 99.9% 殺菌除螨 |更淨化: 雙層極細密濾網 濾除棉絮毛髮</t>
  </si>
  <si>
    <t>LG_15公斤WiFi 蒸洗脫烘滾筒洗衣機(黑)_WD-S15NDB</t>
  </si>
  <si>
    <t>WD-S15NDB</t>
  </si>
  <si>
    <t>51040139</t>
  </si>
  <si>
    <t>IGEM1329</t>
  </si>
  <si>
    <t>極光黑</t>
  </si>
  <si>
    <t>*淺版好安裝 小空間也有大選擇*AI DD™ 智慧直驅變頻馬達：AI 智慧感測 提供最適洗程*LCD智慧顯示旋鈕：使用更直覺、內建24種行程*智慧洗劑投入：自動精準投入 x 密封保存不變質</t>
  </si>
  <si>
    <t>LG_18公斤WiFi 蒸洗脫烘滾筒洗衣機(黑)_WD-S18NDB</t>
  </si>
  <si>
    <t>WD-S18NDB</t>
  </si>
  <si>
    <t>51040140</t>
  </si>
  <si>
    <t>IGEM132A</t>
  </si>
  <si>
    <t>LG_15KG 直驅變頻直立洗衣機(曜石黑)_WT-VDN15M</t>
  </si>
  <si>
    <t>WT-VDN15M</t>
  </si>
  <si>
    <t>51040141</t>
  </si>
  <si>
    <t>IGEM132B</t>
  </si>
  <si>
    <t>1040x632x670</t>
  </si>
  <si>
    <t>*AI DD™ 智慧直驅變頻馬達：AI 智慧感測 提供最適洗程*大尺寸絨毛過濾網：過濾更多棉絮，保持衣物潔淨*TurboWash™勁速洗 39分鐘即可完成洗衣 省時更節能*窄機身大容量 空間規畫更便利</t>
  </si>
  <si>
    <t>LG_23公斤 AIDD蒸氣直驅變頻洗衣機(夜墨灰)_WT-TD23HG</t>
  </si>
  <si>
    <t>WT-TD23HG</t>
  </si>
  <si>
    <t>51040144</t>
  </si>
  <si>
    <t>IGEM132E</t>
  </si>
  <si>
    <t>夜墨灰</t>
  </si>
  <si>
    <t>23KG</t>
  </si>
  <si>
    <t>1092x686x721</t>
  </si>
  <si>
    <t>*AI DD™ 智慧洗滌，提供最適洗衣動作*6 Motion™ 智慧模擬手洗*TurboWash3D™ 勁速洗，節能省時更乾淨*EasyUnload™人體工學筒槽設計，好拿取</t>
  </si>
  <si>
    <t>Nintendo 任天堂</t>
  </si>
  <si>
    <t>Switch 2 遊戲片-瑪利歐賽車世界(神腦代理)</t>
  </si>
  <si>
    <t>Switch 2 瑪利歐賽車世界</t>
  </si>
  <si>
    <t>51040151</t>
  </si>
  <si>
    <t>IGEM135V</t>
  </si>
  <si>
    <t>2025/07/25</t>
  </si>
  <si>
    <t>2025/7/25上架</t>
  </si>
  <si>
    <t>Switch2遊戲</t>
  </si>
  <si>
    <t>遊戲/配件</t>
  </si>
  <si>
    <t>168x104x10</t>
  </si>
  <si>
    <t>*僅能使用Switch2遊玩。
玩家可在城市、海洋、雪山與沙漠間自由馳騁，並透過連線功能展開最多 24 人的跨洲競賽</t>
  </si>
  <si>
    <t>Switch 2 遊戲片-薩爾達傳說 王國之淚 Nintendo Switch 2 Edition(神腦代理)</t>
  </si>
  <si>
    <t>Switch 2 薩爾達傳說 王國之淚</t>
  </si>
  <si>
    <t>51040153</t>
  </si>
  <si>
    <t>IGEM135X</t>
  </si>
  <si>
    <t>*以Switch已發售的《薩爾達傳說 王國之淚》為基礎，新增了各種新要素的Switch 2專用軟體。本商品提升解析度及幀率，讓遊戲動作變得更流暢，還支援 HDR 高動態影像※。
 ※使用TV模式時，使用的電視需要支援HDR。
 *僅能使用Switch2遊玩。</t>
  </si>
  <si>
    <t>Switch 2 遊戲片-薩爾達傳說 曠野之息 Nintendo Switch 2 Edition(神腦代理)</t>
  </si>
  <si>
    <t>Switch 2 薩爾達傳說 曠野之息</t>
  </si>
  <si>
    <t>51040154</t>
  </si>
  <si>
    <t>IGEM135Y</t>
  </si>
  <si>
    <t>*以Switch已發售的《薩爾達傳說 曠野之息》為基礎，新增了各種新要素的Switch 2專用軟體。本商品提升解析度及幀率，讓遊戲動作變得更流暢，還支援 HDR 高動態影像※。
 ※使用TV模式時，使用的電視需要支援HDR。
 *僅能使用Switch2遊玩。</t>
  </si>
  <si>
    <t>Switch 2 周邊-Joy-Con 2 控制器 左右手套組_紅藍(神腦代理)</t>
  </si>
  <si>
    <t>Switch 2 Joy-Con 2 控制器</t>
  </si>
  <si>
    <t>51040155</t>
  </si>
  <si>
    <t>IGEM135Z</t>
  </si>
  <si>
    <t>不享第一重滿額商品卡活動，2025/7/25上架</t>
  </si>
  <si>
    <t>Switch2周邊</t>
  </si>
  <si>
    <t>紅藍</t>
  </si>
  <si>
    <t>116x41.4x30.7</t>
  </si>
  <si>
    <t>*舊版主機無法使用</t>
  </si>
  <si>
    <t>Switch 2 周邊-Switch 2 攝影機(神腦代理)</t>
  </si>
  <si>
    <t>Switch 2 攝影機</t>
  </si>
  <si>
    <t>51040156</t>
  </si>
  <si>
    <t>IGEM1361</t>
  </si>
  <si>
    <t>Switch 2 周邊-microSD Express特規記憶卡 256G(神腦代理)</t>
  </si>
  <si>
    <t>Switch 2 microSD Express特規記憶卡</t>
  </si>
  <si>
    <t>51040157</t>
  </si>
  <si>
    <t>IGEM1362</t>
  </si>
  <si>
    <t>2026/03/04</t>
  </si>
  <si>
    <t>待廠商確認</t>
  </si>
  <si>
    <t>Switch 2 周邊-Switch 2 Pro 控制器_黑(神腦代理)</t>
  </si>
  <si>
    <t>Switch 2 Pro 控制器</t>
  </si>
  <si>
    <t>51040158</t>
  </si>
  <si>
    <t>IGEM1363</t>
  </si>
  <si>
    <t>105x148x60.2</t>
  </si>
  <si>
    <t>Electrolux 伊萊克斯</t>
  </si>
  <si>
    <t>伊萊克斯 無線吸塵器 EFP61712(秘泊藍)</t>
  </si>
  <si>
    <t>EFP61712(秘泊藍)</t>
  </si>
  <si>
    <t>51040159</t>
  </si>
  <si>
    <t>IGEM139O</t>
  </si>
  <si>
    <t>秘泊藍</t>
  </si>
  <si>
    <t>256.5x249x1010</t>
  </si>
  <si>
    <t>*三段吸力(低速、中速、強速)*大容量集塵盒 一鍵秒清空*五重過濾系統 HEPA等級過濾濾網*氣旋分離技術 減少濾網堵塞，維持最佳吸塵*單次充電即享50分鐘長效續航清潔力</t>
  </si>
  <si>
    <t>ZOJIRUSHI 象印</t>
  </si>
  <si>
    <t>象印 6人份微電腦炊飯電子鍋 NS-ZEF10(senao)</t>
  </si>
  <si>
    <t>NS-ZEF10(senao)</t>
  </si>
  <si>
    <t>51040161</t>
  </si>
  <si>
    <t>IGEM149A</t>
  </si>
  <si>
    <t>2026/07/06</t>
  </si>
  <si>
    <t>2026/7/6短促，2025/10/1新機上架</t>
  </si>
  <si>
    <t>電子鍋</t>
  </si>
  <si>
    <t>210x255x330</t>
  </si>
  <si>
    <t>*可煮免洗米的電子鍋(煮免洗米時，不需要再擔心噴米漿)*炊煮免洗米時，請用免洗米專用量米杯.並要按免洗米鍵後來選擇炊煮功能*節能炊飯新機種*蜂巢式放熱板可拆下清洗，常保清潔*可煮糯米飯、糙米、稀飯、什錦飯、白米飯(標準、稍軟、稍硬、快速炊飯)、免洗米(白米、快速炊飯、什錦飯、稀飯)。</t>
  </si>
  <si>
    <t>象印 10人份微電腦炊飯電子鍋 NS-ZEF18(senao)</t>
  </si>
  <si>
    <t>NS-ZEF18(senao)</t>
  </si>
  <si>
    <t>51040162</t>
  </si>
  <si>
    <t>IGEM149B</t>
  </si>
  <si>
    <t>10人份</t>
  </si>
  <si>
    <t>240x280x360</t>
  </si>
  <si>
    <t>象印 6人份不鏽鋼壓力IH電子鍋 NP-HSF10(senao)</t>
  </si>
  <si>
    <t>NP-HSF10(senao)</t>
  </si>
  <si>
    <t>51040163</t>
  </si>
  <si>
    <t>IGEM149C</t>
  </si>
  <si>
    <t>200x250x360</t>
  </si>
  <si>
    <t>*多段式壓力(1.0-1.2氣壓 )*白金微粒內釜*IH電磁式加熱*節能炊飯*可拆洗不銹鋼內蓋</t>
  </si>
  <si>
    <t>象印 10人份不鏽鋼壓力IH電子鍋 NP-HSF18(senao)</t>
  </si>
  <si>
    <t>NP-HSF18(senao)</t>
  </si>
  <si>
    <t>51040164</t>
  </si>
  <si>
    <t>IGEM149D</t>
  </si>
  <si>
    <t>2026/5/1短促，2025/10/1新機上架</t>
  </si>
  <si>
    <t>235x275x395</t>
  </si>
  <si>
    <t>象印 6人份壓力IH炊飯電子鍋 NW-YAF10(senao)</t>
  </si>
  <si>
    <t>NW-YAF10(senao)</t>
  </si>
  <si>
    <t>51040165</t>
  </si>
  <si>
    <t>IGEM149E</t>
  </si>
  <si>
    <t>2025/10/23</t>
  </si>
  <si>
    <t>2025/10/24短促，2025/10/1新機上架</t>
  </si>
  <si>
    <t>205x250x365</t>
  </si>
  <si>
    <t>*高質感簡約設計日本製壓力ＩＨ炊飯電子鍋*可站立飯匙，放哪都OK*連續強火炊煮的美味，豪熱沸騰IH平坦易清潔，上蓋面板設計*改良式(一體式)蒸氣口構造，清洗更簡單 可炊煮糙米、活性糙米、什榖米*異味清理功能，減緩內鍋殘留氣味</t>
  </si>
  <si>
    <t>象印 10人份壓力IH炊飯電子鍋 NW-YAF18(senao)</t>
  </si>
  <si>
    <t>NW-YAF18(senao)</t>
  </si>
  <si>
    <t>51040166</t>
  </si>
  <si>
    <t>IGEM149F</t>
  </si>
  <si>
    <t>240x275x390</t>
  </si>
  <si>
    <t>象印 6人份白金厚釜壓力IH電子鍋 NW-JBF10(senao)</t>
  </si>
  <si>
    <t>NW-JBF10(senao)</t>
  </si>
  <si>
    <t>51040167</t>
  </si>
  <si>
    <t>IGEM149G</t>
  </si>
  <si>
    <t>215x275x345</t>
  </si>
  <si>
    <t>*提升導熱效率鐵器白金厚釜(白金微粒塗層?厚釜2.2mm)*「頂級熱對流」大火力×高壓力(最大1.3氣壓)徹底翻滾米粒，激發深層米飯甘甜*「專屬炊煮」功能，量身打造獨享的81種專屬口感*「改良式蒸氣口構造」清洗更簡單*「多段式壓力(1.0-1.3氣壓)」炊煮出不同口感</t>
  </si>
  <si>
    <t>象印 6人份IH炊飯電子鍋 NW-QAF10(senao)</t>
  </si>
  <si>
    <t>NW-QAF10(senao)</t>
  </si>
  <si>
    <t>51040168</t>
  </si>
  <si>
    <t>IGEM149H</t>
  </si>
  <si>
    <t>200x235x310</t>
  </si>
  <si>
    <t>*IH電磁式加熱+豪熱沸騰，連續強火炊煮的美味*6層鐵器&amp; 1.7mm鑄鐵塗層黑厚釜，有效儲存熱能，讓米粒均勻受熱*日本象印專利技術「獨特上蓋構造」，使蒸氣和米漿分離，抑制米漿溢出，實現大火力炊煮*改良式蒸氣口，清洗更簡單*異味清理功能，減緩內鍋殘留氣味</t>
  </si>
  <si>
    <t>象印 10人份IH炊飯電子鍋 NW-QAF18(senao)</t>
  </si>
  <si>
    <t>NW-QAF18(senao)</t>
  </si>
  <si>
    <t>51040169</t>
  </si>
  <si>
    <t>IGEM149I</t>
  </si>
  <si>
    <t>225x265x340</t>
  </si>
  <si>
    <t>象印 4公升VE真空保溫省電熱水瓶 CV-DHF40(senao)</t>
  </si>
  <si>
    <t>CV-DHF40(senao)</t>
  </si>
  <si>
    <t>51040170</t>
  </si>
  <si>
    <t>IGEM149J</t>
  </si>
  <si>
    <t>熱水瓶</t>
  </si>
  <si>
    <t>4公升</t>
  </si>
  <si>
    <t>350x220x280</t>
  </si>
  <si>
    <t>*SUPER VE超級真空構造，能源效率第1級*4段保溫設定(98℃、90℃、80℃、真空保溫)*5段式省電定時(可設定6~10小時)*2段出水選擇(一般出水/減量給水)*自動沸騰除氯、沸騰完成音樂告知。</t>
  </si>
  <si>
    <t>象印 5公升VE真空保溫省電熱水瓶 CV-DHF50(senao)</t>
  </si>
  <si>
    <t>CV-DHF50(senao)</t>
  </si>
  <si>
    <t>51040171</t>
  </si>
  <si>
    <t>IGEM149K</t>
  </si>
  <si>
    <t>5公升</t>
  </si>
  <si>
    <t>400x220x280</t>
  </si>
  <si>
    <t>*SUPER VE超級真空構造，能源效率第1級*4段保溫設定(98℃、90℃、80℃、真空保溫)*5段式省電定時(可設定6~10小時)*2段出水選擇(一般出水/減量給水)*自動沸騰除氯、沸騰完成音樂告知</t>
  </si>
  <si>
    <t>象印 3公升VE真空保溫省電熱水瓶 CV-DKF30(senao)</t>
  </si>
  <si>
    <t>CV-DKF30(senao)</t>
  </si>
  <si>
    <t>51040172</t>
  </si>
  <si>
    <t>IGEM149L</t>
  </si>
  <si>
    <t>3公升</t>
  </si>
  <si>
    <t>300x220x280</t>
  </si>
  <si>
    <t>*SUPER VE超級真空構造，能源效率第2級*4段保溫設定(98℃、90℃、80℃、真空保溫)*5段式省電定時(可設定6~10小時)*2段出水選擇(一般出水/減量給水)*自動沸騰除氯、沸騰完成音樂告知</t>
  </si>
  <si>
    <t>象印 4公升微電腦電動給水熱水瓶 CP-FAF40(senao)</t>
  </si>
  <si>
    <t>CP-FAF40(senao)</t>
  </si>
  <si>
    <t>51040173</t>
  </si>
  <si>
    <t>IGEM149M</t>
  </si>
  <si>
    <t>290x230x300</t>
  </si>
  <si>
    <t>*3段階保温設定：高温98℃、節約90℃、沖泡奶粉70℃*7小時省電定時*微電腦溫度控制*電動給水，輕鬆便利*超廣角水量視窗，清楚確認水量</t>
  </si>
  <si>
    <t>象印 5公升微電腦電動給水熱水瓶 CP-FAF50(senao)</t>
  </si>
  <si>
    <t>CP-FAF50(senao)</t>
  </si>
  <si>
    <t>51040174</t>
  </si>
  <si>
    <t>IGEM149N</t>
  </si>
  <si>
    <t>330x230x300</t>
  </si>
  <si>
    <t>象印 3公升微電腦電動給水熱水瓶 CD-JUF30-CT(senao)</t>
  </si>
  <si>
    <t>CD-JUF30-CT(senao)</t>
  </si>
  <si>
    <t>51040175</t>
  </si>
  <si>
    <t>IGEM149O</t>
  </si>
  <si>
    <t>白金色</t>
  </si>
  <si>
    <t>285x215x280</t>
  </si>
  <si>
    <t>*電動給水，給水不費力*可自由設定3段式定溫70.90.98℃。(70℃泡牛奶.90℃省電.98℃泡麵)*不注水10秒鐘，自動鎖定給水*傾斜防漏安全裝置*液晶顯示螢幕。</t>
  </si>
  <si>
    <t>Dyson V12  輕量無線吸塵器 Detect Slim Fluffy SV46(升級版配洗地配件組)</t>
  </si>
  <si>
    <t>SV46配洗地配件組</t>
  </si>
  <si>
    <t>51040176</t>
  </si>
  <si>
    <t>IGEM1458</t>
  </si>
  <si>
    <t>2025/10/27</t>
  </si>
  <si>
    <t>2025/10/27 新機上架</t>
  </si>
  <si>
    <t>806x271x154</t>
  </si>
  <si>
    <t>(2026/06/01~2026/07/31) 官網登錄贈 戴森禮券1000 +999977573532 配件/Dyson洗地滾筒吸頭</t>
  </si>
  <si>
    <t>*乾濕全室清潔一機搞定*60分鐘吸力HEPA濾網升級*可更換電池/全新升級配件*全新升級智慧感測系統</t>
  </si>
  <si>
    <t>Dyson Supersonicr 精準造型 輕量吹風機 HD17 (粉霧玫瑰)</t>
  </si>
  <si>
    <t>HD17(粉霧玫瑰)</t>
  </si>
  <si>
    <t>51040178</t>
  </si>
  <si>
    <t>IGEM1459</t>
  </si>
  <si>
    <t>37.98x77.05x276.86</t>
  </si>
  <si>
    <t>(2026/05/01~2026/07/31) 官網登錄送 副廠收納架+烘罩</t>
  </si>
  <si>
    <t>*更小更輕更快，造型更高效吹風機*人體工學 r 型外觀設計*強勁氣流，可快速乾髮精準造型*配件智能辨識，無需手動調節*全新升級濾網 LED燈提示</t>
  </si>
  <si>
    <t>Philips Sonicare鑽白極淨智能音波電動牙刷 HX9924/02 (晶鑽白)</t>
  </si>
  <si>
    <t>HX9924/02(晶鑽白)</t>
  </si>
  <si>
    <t>51040179</t>
  </si>
  <si>
    <t>IGEM145A</t>
  </si>
  <si>
    <t>電動牙刷/沖牙機</t>
  </si>
  <si>
    <t>晶鑽白</t>
  </si>
  <si>
    <t>115x171x256</t>
  </si>
  <si>
    <t>(2026/07/01~2026/08/31) 隨貨送刷頭3入組(長期活動)</t>
  </si>
  <si>
    <t>*三大智能感應科技，精確辨別潔齒盲區*符合個人需求– 5種客製化潔淨模式*隨身版牙醫APP*5 種模式和3 種強度設定*每分鐘62,000次震動</t>
  </si>
  <si>
    <t>Philips Sonicare鑽白極淨智能音波電動牙刷 HX9924/12 (爵士黑)</t>
  </si>
  <si>
    <t>HX9924/12(爵士黑)</t>
  </si>
  <si>
    <t>51040180</t>
  </si>
  <si>
    <t>IGEM145B</t>
  </si>
  <si>
    <t>爵士黑</t>
  </si>
  <si>
    <t>LG_12KG直驅變頻直立洗衣機(曜石黑)_WT-VDN12HM</t>
  </si>
  <si>
    <t>WT-VDN12HM</t>
  </si>
  <si>
    <t>51040181</t>
  </si>
  <si>
    <t>IGEM145C</t>
  </si>
  <si>
    <t>10/1新品上架</t>
  </si>
  <si>
    <t>35KG</t>
  </si>
  <si>
    <t>945x540x560</t>
  </si>
  <si>
    <t>*AI DD™智慧直驅變頻馬達*自動洗劑投入*TurboWash勁速洗*蒸氣*多樣化的洗衣方式</t>
  </si>
  <si>
    <t>SAMSUNG_16公斤AI衣管家蒸洗脫烘滾筒洗衣機(冰河白)_WD16T6000GW</t>
  </si>
  <si>
    <t>WD16T6000GW</t>
  </si>
  <si>
    <t>51040182</t>
  </si>
  <si>
    <t>IGEM145D</t>
  </si>
  <si>
    <t>97KG</t>
  </si>
  <si>
    <t>984x686x796</t>
  </si>
  <si>
    <t>20年</t>
  </si>
  <si>
    <t>*Eco Bubble™ 泡泡淨*30 分鐘內深層快洗淨*除臭除菌免水洗Air Wash 熱風清新技術*蒸氣除菌*高溫消滅 99.9% 的細菌*減震靜音技術</t>
  </si>
  <si>
    <t>Switch 2 遊戲片-星之卡比 探索發現 Nintendo Switch 2 Edition+星耀世界(神腦代理)</t>
  </si>
  <si>
    <t>Switch 2 星之卡比 探索發現+星耀世界</t>
  </si>
  <si>
    <t>51040184</t>
  </si>
  <si>
    <t>IGEM1467</t>
  </si>
  <si>
    <t>2025/10/02</t>
  </si>
  <si>
    <t>2025/10/2上架</t>
  </si>
  <si>
    <t>*僅能使用Switch2遊玩。
 *《星之卡比》系列最新作的舞台，是融合了文明和大自然的未知「新世界」。吸入，吐出，飛翔，複製，在有立體縱深的3D關卡中，使用卡比的熟悉動作自由地來回探索冒險。
 *此版本追加新故事「星耀世界」&amp; 圖像及幀率提升</t>
  </si>
  <si>
    <t>Switch 2 主機-灰黑(神腦代理)</t>
  </si>
  <si>
    <t>Switch 2 主機</t>
  </si>
  <si>
    <t>51040196</t>
  </si>
  <si>
    <t>IGEM147J</t>
  </si>
  <si>
    <t>2026/06/25</t>
  </si>
  <si>
    <t>不享第一重滿額商品卡活動，2025/10/2上架</t>
  </si>
  <si>
    <t>Switch2主機</t>
  </si>
  <si>
    <t>主機</t>
  </si>
  <si>
    <t>116x272x13.9</t>
  </si>
  <si>
    <t>*內含Switch2主機、Switch2底座、Joy-Con2(L)/(R) 、Joy-Con2腕帶、Joy-Con2握把、電源供應器及USB-C充電線、Ultra High Speed HDMI線</t>
  </si>
  <si>
    <t>Switch 遊戲片-超級瑪利歐銀河＋超級瑪利歐銀河 2(神腦代理)</t>
  </si>
  <si>
    <t>Switch 超級瑪利歐銀河＋超級瑪利歐銀河 2</t>
  </si>
  <si>
    <t>51040198</t>
  </si>
  <si>
    <t>IGEM147L</t>
  </si>
  <si>
    <t>Switch遊戲</t>
  </si>
  <si>
    <t>*Switch2主機可遊玩
 *同時收錄系列前後兩款作品*羅潔塔的繪本還會追加新的內容*首次以管弦樂形式呈現的配樂</t>
  </si>
  <si>
    <t>Dyson Supersonicr 精準造型 輕量吹風機 HD17 (雲霧紫)</t>
  </si>
  <si>
    <t>HD17 (雲霧紫)</t>
  </si>
  <si>
    <t>51040213</t>
  </si>
  <si>
    <t>IGEM147W</t>
  </si>
  <si>
    <t>雲霧紫</t>
  </si>
  <si>
    <t>SHARP 8.5L自動除菌離子除濕機 DW-LT8HT-W</t>
  </si>
  <si>
    <t>DW-LT8HT-W</t>
  </si>
  <si>
    <t>51040214</t>
  </si>
  <si>
    <t>IGEM147X</t>
  </si>
  <si>
    <t>2025/11/01</t>
  </si>
  <si>
    <t>8.5L</t>
  </si>
  <si>
    <t>527x225x314</t>
  </si>
  <si>
    <t>全機3年</t>
  </si>
  <si>
    <t>壓縮機5年</t>
  </si>
  <si>
    <t>*除濕能力8.5L/日*Plasmacluster自動除菌離子除菌脫臭，*搭載溫濕度感應器自動偵測除濕*9段精準除濕環境濕度控制設定*自動除霜/滿水自動保護功能</t>
  </si>
  <si>
    <t>SHARP 10坪AIoT智慧空氣清淨機 FU-J41T-W</t>
  </si>
  <si>
    <t>FU-J41T-W</t>
  </si>
  <si>
    <t>51040215</t>
  </si>
  <si>
    <t>IGEM147Y</t>
  </si>
  <si>
    <t>2026/1/1短促，2025/11/1新機上架</t>
  </si>
  <si>
    <t>10坪</t>
  </si>
  <si>
    <t>*空清適用坪數：約~10.3坪*自動除菌離子7000空氣清淨除菌行程*智慧遠端控制/監控，隨時掌握最佳空氣品質*搭載高感度灰塵、異味、亮度、溫度&amp;濕度感應器*獨立空氣清淨運轉模式(斜20度角康達氣流)自動調節風量淨化</t>
  </si>
  <si>
    <t>Dyson 30坪 Purifier Big+Quiet 強效極靜抗敏空氣清淨機 BP02</t>
  </si>
  <si>
    <t>BP02</t>
  </si>
  <si>
    <t>51040216</t>
  </si>
  <si>
    <t>IGEM147Z</t>
  </si>
  <si>
    <t>(2026/05/01~2026/07/31) 099925183532 濾網/Dyson 活性碳濾網(BP系列適用) 099925283532 濾網/DYSON HEPA濾網(BP系列適用)</t>
  </si>
  <si>
    <t>*最寧靜、效能最強勁的空氣清淨機*吹送氣流超過 10 公尺，淨化高達 30 坪空間*流線型可調節風管，最大風速下控制風向和強度*有效捕捉過敏原及 99.95% 超細微粒*產生 56dBA 的低噪音，確保寧靜同時高效*即時分析空氣污染物，並在 LCD 顯示結果</t>
  </si>
  <si>
    <t>Apple iPad Pro M5 11.0 Wi-Fi 256GB(2025)</t>
  </si>
  <si>
    <t>iPad Pro M5 11.0 Wi-Fi 256GB(2025)</t>
  </si>
  <si>
    <t>51040223</t>
  </si>
  <si>
    <t>IGEM1511</t>
  </si>
  <si>
    <t>黑/銀</t>
  </si>
  <si>
    <t>Apple iPad Pro M5 11.0 Wi-Fi 512GB(2025)</t>
  </si>
  <si>
    <t>iPad Pro M5 11.0 Wi-Fi 512GB(2025)</t>
  </si>
  <si>
    <t>51040224</t>
  </si>
  <si>
    <t>IGEM1512</t>
  </si>
  <si>
    <t>Apple iPad Pro M5 11.0 5G 256GB(2025)</t>
  </si>
  <si>
    <t>iPad Pro M5 11.0 5G 256GB(2025)</t>
  </si>
  <si>
    <t>51040225</t>
  </si>
  <si>
    <t>IGEM1513</t>
  </si>
  <si>
    <t>Apple iPad Pro M5 11.0 5G 512GB(2025)</t>
  </si>
  <si>
    <t>iPad Pro M5 11.0 5G 512GB(2025)</t>
  </si>
  <si>
    <t>51040226</t>
  </si>
  <si>
    <t>IGEM1514</t>
  </si>
  <si>
    <t>Apple iPad Pro M5 13.0 Wi-Fi 256GB(2025)</t>
  </si>
  <si>
    <t>iPad Pro M5 13.0 Wi-Fi 256GB(2025)</t>
  </si>
  <si>
    <t>51040227</t>
  </si>
  <si>
    <t>IGEM1515</t>
  </si>
  <si>
    <t>Apple iPad Pro M5 13.0 Wi-Fi 512GB(2025)</t>
  </si>
  <si>
    <t>iPad Pro M5 13.0 Wi-Fi 512GB(2025)</t>
  </si>
  <si>
    <t>51040228</t>
  </si>
  <si>
    <t>IGEM1516</t>
  </si>
  <si>
    <t>Apple iPad Pro M5 13.0 5G 256GB(2025)</t>
  </si>
  <si>
    <t>iPad Pro M5 13.0 5G 256GB(2025)</t>
  </si>
  <si>
    <t>51040229</t>
  </si>
  <si>
    <t>IGEM1517</t>
  </si>
  <si>
    <t>Apple iPad Pro M5 13.0 5G 512GB(2025)</t>
  </si>
  <si>
    <t>iPad Pro M5 13.0 5G 512GB(2025)</t>
  </si>
  <si>
    <t>51040230</t>
  </si>
  <si>
    <t>IGEM1518</t>
  </si>
  <si>
    <t>Switch 2 遊戲片-卡比的馭天飛行者(神腦代理)</t>
  </si>
  <si>
    <t>Switch 2 卡比的馭天飛行者</t>
  </si>
  <si>
    <t>51040237</t>
  </si>
  <si>
    <t>IGEM151K</t>
  </si>
  <si>
    <t>2026/07/15</t>
  </si>
  <si>
    <t>11/20上市</t>
  </si>
  <si>
    <t>*僅能使用Switch2遊玩。
 在《卡比的馭天飛行者》中玩家可自由組合飛行者與性能迥異的飛行器來進行競賽，是一款操作簡單並兼具戰略要素的飛行動作類遊戲。除了卡比之外，本作首度加入「騎士角色選擇」系統。玩家可以自由挑選系列中的人氣角色作為駕駛者，包括帝帝帝大王、魅塔騎士、頭巾瓦豆魯迪、瓦豆魯篤......都會參戰。</t>
  </si>
  <si>
    <t>LG 15坪 PuriCare AeroBooster 360°空氣清淨機 AS551GWX0</t>
  </si>
  <si>
    <t>AS551GWX0</t>
  </si>
  <si>
    <t>51040241</t>
  </si>
  <si>
    <t>IGEM151O</t>
  </si>
  <si>
    <t>997x240x240</t>
  </si>
  <si>
    <t>雙重氣流+清淨循環扇，潔淨空氣吹送5.5公尺
多重過濾系統，濾除PM0.1、過敏原、異味、病毒、細菌、黴菌
智慧AI+感測，有效節能49%
UVnano x 奈米離子，升級過敏防護
一鍵可拆循環扇，便利清潔
俐落美型設計，空間利用零負擔</t>
  </si>
  <si>
    <t>伊萊克斯 8坪 極適家居300抗敏空氣清淨機 EP32-27SWA(象牙白)</t>
  </si>
  <si>
    <t>EP32-27SWA</t>
  </si>
  <si>
    <t>51040242</t>
  </si>
  <si>
    <t>IGEM151P</t>
  </si>
  <si>
    <t>405x234x234</t>
  </si>
  <si>
    <t>CADR懸浮微粒(AHAM): 229 m3/h
CASR值達: 3.83 m3/min
適用空間大小: 最大至8坪
360度全方位抗菌濾網(HEPA 13級濾網)
風扇段速: 3段、PM2.5感應指示燈
可透過App做連結操作</t>
  </si>
  <si>
    <t>伊萊克斯 8坪 極適家居300抗敏空氣清淨機 EP32-27UGA(沉穩灰)</t>
  </si>
  <si>
    <t>EP32-27UGA</t>
  </si>
  <si>
    <t>51040243</t>
  </si>
  <si>
    <t>IGEM151Q</t>
  </si>
  <si>
    <t>沉穩灰</t>
  </si>
  <si>
    <t>伊萊克斯 22坪 高效能抗菌空氣清淨機 EP71-56BLA(丹寧藍)</t>
  </si>
  <si>
    <t>EP71-56BLA</t>
  </si>
  <si>
    <t>51040244</t>
  </si>
  <si>
    <t>IGEM151R</t>
  </si>
  <si>
    <t>丹寧藍</t>
  </si>
  <si>
    <t>590x315x315</t>
  </si>
  <si>
    <t>CADR懸浮微粒(AHAM): 555 m3/h
適用空間大小: 最大至22坪
360度全方位抗菌濾網(HEPA 13級濾網)
風扇段速: 9段、PM2.5感應指示燈
濾網更換提示、WiFi聯網</t>
  </si>
  <si>
    <t>伊萊克斯 29坪 高效能抗菌空氣清淨機 EP71-76WBA(奶茶棕)</t>
  </si>
  <si>
    <t>EP71-76WBA</t>
  </si>
  <si>
    <t>51040245</t>
  </si>
  <si>
    <t>IGEM151S</t>
  </si>
  <si>
    <t>750x315x315</t>
  </si>
  <si>
    <t>CADR懸浮微粒(AHAM): 750 m3/h 
適用空間大小: 最大至29坪
360度全方位抗菌濾網(HEPA 13級濾網)
風扇段速: 9段、PM2.5感應指示燈
濾網更換提示、WiFi聯網</t>
  </si>
  <si>
    <t>LG 16L PuriCare™ 雙變頻除濕機 MD161QBE0(粉藍)</t>
  </si>
  <si>
    <t>MD161QBE0</t>
  </si>
  <si>
    <t>51040248</t>
  </si>
  <si>
    <t>IGEM153X</t>
  </si>
  <si>
    <t>粉藍</t>
  </si>
  <si>
    <t xml:space="preserve">16L
</t>
  </si>
  <si>
    <t>785x451x362</t>
  </si>
  <si>
    <t>16公升/日除濕量
UV nano™紫外線淨化，抑制細菌病毒生長
安全除溼：最安心規格30項安全裝置
機體自動乾燥功能,烘乾除濕機內殘留水分，以防止細菌滋生</t>
  </si>
  <si>
    <t>LG 18L PuriCare™ 雙變頻除濕機 DD181MWE0(極淨白)</t>
  </si>
  <si>
    <t>DD181MWE0</t>
  </si>
  <si>
    <t>51040249</t>
  </si>
  <si>
    <t>IGEM153Y</t>
  </si>
  <si>
    <t>極淨白</t>
  </si>
  <si>
    <t>(2026/06/01~2026/07/31) 配件/LG PuriCare PDKACC01烘物箱(數量有限，贈完為止)</t>
  </si>
  <si>
    <t>壓縮機、馬達雙變頻，除濕能效一級
輕巧機身收納便利
UV nano™紫外線淨化
奈米離子抑制細菌生長
30項安全裝置、WiFi遠控功能</t>
  </si>
  <si>
    <t>Switch 2 遊戲片-集合啦！動物森友會 Nintendo Switch 2 Edition(神腦代理)</t>
  </si>
  <si>
    <t>Switch 2 集合啦！動物森友會</t>
  </si>
  <si>
    <t>51040254</t>
  </si>
  <si>
    <t>IGEM155O</t>
  </si>
  <si>
    <t>2026/01/15</t>
  </si>
  <si>
    <t>2026/1/15上架</t>
  </si>
  <si>
    <t xml:space="preserve">遊戲/配件
</t>
  </si>
  <si>
    <t>*僅能使用Switch2遊玩。
《動物森友會》系列最新作品《集合啦！動物森友會》將會重新詮釋動物森友會的傳統體驗方式。
玩家將參加由 Nook Inc. 所策劃的「無人島移居計畫」，在以無人島為背景的遊戲中展開全新的生活。</t>
  </si>
  <si>
    <t>Switch 2 遊戲片-瑪利歐網球 狂熱(神腦代理)</t>
  </si>
  <si>
    <t>Switch 2 瑪利歐網球 狂熱</t>
  </si>
  <si>
    <t>51040255</t>
  </si>
  <si>
    <t>IGEM155P</t>
  </si>
  <si>
    <t>2026/02/12</t>
  </si>
  <si>
    <t xml:space="preserve"> *僅能使用Switch2遊玩。
全新要素「狂熱球拍」首度登場！只要在比賽中持續來回對打，累積能量槽後，就能施展附帶特殊效果的「狂熱擊球」。</t>
  </si>
  <si>
    <t>LG AeroCatTower 空氣清淨機 喵太座 AS251CBZ0</t>
  </si>
  <si>
    <t>AS251CBZ0</t>
  </si>
  <si>
    <t>51040256</t>
  </si>
  <si>
    <t>IGEM156U</t>
  </si>
  <si>
    <t>2026/2/1新機上架</t>
  </si>
  <si>
    <t>800x710x422</t>
  </si>
  <si>
    <t>毛髮過濾與異味消除
HEPA13多重過濾淨化空氣
寵物體重健康追蹤
分段跳台設計
溫控貓窩
貓咪放鬆模式</t>
  </si>
  <si>
    <t>Electrolux伊萊克斯 300系列無線吸塵器 EFP31312(鎢鐵灰)</t>
  </si>
  <si>
    <t>EFP31312</t>
  </si>
  <si>
    <t>51040258</t>
  </si>
  <si>
    <t>IGEM156W</t>
  </si>
  <si>
    <t>吸塵器/掃地機耗材</t>
  </si>
  <si>
    <t>鎢鐵灰</t>
  </si>
  <si>
    <t>250x222x1128</t>
  </si>
  <si>
    <t>電動潔地吸頭，99%高效集塵去汙
HEPA等級三重過濾濾網，可水洗
氣旋分離技術，可減少濾網堵塞
1.4kg 手持主機，無負擔輕盈手感</t>
  </si>
  <si>
    <t>Bianco di puro德國彼安特 316不鏽鋼1L電熱水壺 KT031(墨曜黑)</t>
  </si>
  <si>
    <t>KT031(墨曜黑)</t>
  </si>
  <si>
    <t>51040259</t>
  </si>
  <si>
    <t>IGEM156X</t>
  </si>
  <si>
    <t>2026/4/1新機上架</t>
  </si>
  <si>
    <t>快煮壺/料理壺/手沖壺</t>
  </si>
  <si>
    <t>墨曜黑</t>
  </si>
  <si>
    <t>熱水壺</t>
  </si>
  <si>
    <t>195x245x145</t>
  </si>
  <si>
    <t>STRIX 英國溫控器 防止乾燒
約4-6分鐘快速煮沸1公升的水，省時且快速
蒸氣感應斷電、防乾燒斷電保護
醫用級316不鏽鋼材質壺體
360度分離式加熱底座，可收納電線
快煮壺內置濾孔，也可過濾茶葉/茶渣</t>
  </si>
  <si>
    <t>iRobot Roomba Plus 405 Combo 全能旋風掃拖機器人</t>
  </si>
  <si>
    <t>Roomba Plus 405 Combo</t>
  </si>
  <si>
    <t>51040261</t>
  </si>
  <si>
    <t>IGEM156Z</t>
  </si>
  <si>
    <t>2026/01/30</t>
  </si>
  <si>
    <t>機器人主機:106x351x357;充電座:470x344x470</t>
  </si>
  <si>
    <t>連續75天自動吸塵
自動拖布淨洗+強力風乾設計
AutoWash™ 全能基座自動清潔系統
SmartScrub™ 仿真人震動拖地
ClearView™ LiDAR技術
專利四段式除塵科技
全新Roomba Home APP</t>
  </si>
  <si>
    <t>SAMSUNG Galaxy Tab A11 Wi-Fi 4G/64G (X133) 新創灰</t>
  </si>
  <si>
    <t>SM-X133NZAABRI</t>
  </si>
  <si>
    <t>51040263</t>
  </si>
  <si>
    <t>IGEM1571</t>
  </si>
  <si>
    <t>專案商品，漲價作業進行中，暫不報價</t>
  </si>
  <si>
    <t>Android平板</t>
  </si>
  <si>
    <t>新創灰</t>
  </si>
  <si>
    <t>8.7吋/Wi-Fi平板/MTK MT8781處理器
RAM: 4GB，ROM: 64GB</t>
  </si>
  <si>
    <t>220.5x131x29.2</t>
  </si>
  <si>
    <t>輕巧8.7吋大螢幕, 90Hz螢幕更新率
3次作業系統升級
5,100mAh長效電力, 15W快速充電
高效多工應用</t>
  </si>
  <si>
    <t>SAMSUNG Galaxy Tab A11 Wi-Fi 4G/64G (X133) 躍進銀</t>
  </si>
  <si>
    <t>SM-X133NZSABRI</t>
  </si>
  <si>
    <t>51040264</t>
  </si>
  <si>
    <t>IGEM1572</t>
  </si>
  <si>
    <t>曜進銀</t>
  </si>
  <si>
    <t>SAMSUNG Galaxy Tab A11 LTE 4G/64G (X135) 新創灰</t>
  </si>
  <si>
    <t>SM-X135GZAABRI</t>
  </si>
  <si>
    <t>51040265</t>
  </si>
  <si>
    <t>IGEM1573</t>
  </si>
  <si>
    <t>8.7吋/LTE平板/MTK MT8781處理器
RAM: 4GB，ROM: 64GB</t>
  </si>
  <si>
    <t>SAMSUNG Galaxy Tab A11 LTE 4G/64G (X135) 躍進銀</t>
  </si>
  <si>
    <t>SM-X135GZSABRI</t>
  </si>
  <si>
    <t>51040266</t>
  </si>
  <si>
    <t>IGEM1574</t>
  </si>
  <si>
    <t>SAMSUNG Galaxy Tab A11+ Wi-Fi 6G/128G (X230) 新創灰</t>
  </si>
  <si>
    <t>SM-X230NZAABRI</t>
  </si>
  <si>
    <t>51040267</t>
  </si>
  <si>
    <t>IGEM1575</t>
  </si>
  <si>
    <t>11吋/Wi-Fi平板/MTK 四奈米處理器
RAM: 6GB，ROM: 128GB</t>
  </si>
  <si>
    <t>264.4x176x27</t>
  </si>
  <si>
    <t>11吋大螢幕，90Hz螢幕更新率
升級處理器，儲存容量更大
7040mAh 大電量 + 25W 快充升級
Galaxy AI - 搜尋圈/數學解題、支援 Gemini</t>
  </si>
  <si>
    <t>SAMSUNG Galaxy Tab A11+ Wi-Fi 6G/128G (X230) 躍進銀</t>
  </si>
  <si>
    <t>SM-X230NZSABRI</t>
  </si>
  <si>
    <t>51040268</t>
  </si>
  <si>
    <t>IGEM1576</t>
  </si>
  <si>
    <t>SAMSUNG Galaxy Tab A11+ 5G 6G/128G (X236B) 新創灰</t>
  </si>
  <si>
    <t>SM-X236BZAABRI</t>
  </si>
  <si>
    <t>51040269</t>
  </si>
  <si>
    <t>IGEM1577</t>
  </si>
  <si>
    <t>11吋/5G平板/MTK 四奈米處理器
RAM: 6GB，ROM: 128GB</t>
  </si>
  <si>
    <t>SAMSUNG Galaxy Tab A11+ 5G 6G/128G (X236B) 躍進銀</t>
  </si>
  <si>
    <t>SM-X236BZSABRI</t>
  </si>
  <si>
    <t>51040270</t>
  </si>
  <si>
    <t>IGEM1578</t>
  </si>
  <si>
    <t>SAMSUNG Galaxy Tab S10 Lite Wi-Fi 6G/128G (X400) 酷玩灰</t>
  </si>
  <si>
    <t>SM-X400NZAABRI</t>
  </si>
  <si>
    <t>51040271</t>
  </si>
  <si>
    <t>IGEM1579</t>
  </si>
  <si>
    <t>酷玩灰</t>
  </si>
  <si>
    <t>10.9吋/Wi-Fi平板/八核心處理器
RAM: 6GB，ROM: 128GB</t>
  </si>
  <si>
    <t>272x183x21</t>
  </si>
  <si>
    <t>10.9吋超大螢幕, 90Hz螢幕更新率
 IP42防水防塵 8,000mAh長效電力, 25W快速充電
內附S Pen
高效多工應用</t>
  </si>
  <si>
    <t>SAMSUNG Galaxy Tab S10 Lite Wi-Fi 6G/128G (X400) 出色紅</t>
  </si>
  <si>
    <t>SM-X400NZRABRI</t>
  </si>
  <si>
    <t>51040272</t>
  </si>
  <si>
    <t>IGEM157A</t>
  </si>
  <si>
    <t>出色紅</t>
  </si>
  <si>
    <t>SAMSUNG Galaxy Tab S10 Lite Wi-Fi 6G/128G (X400) 潮炫銀</t>
  </si>
  <si>
    <t>SM-X400NZSABRI</t>
  </si>
  <si>
    <t>51040273</t>
  </si>
  <si>
    <t>IGEM157B</t>
  </si>
  <si>
    <t>潮炫銀</t>
  </si>
  <si>
    <t>SAMSUNG Galaxy Tab S10 Lite 5G 6G/128G (X406B) 酷玩灰</t>
  </si>
  <si>
    <t>SM-X406BZAABRI</t>
  </si>
  <si>
    <t>51040274</t>
  </si>
  <si>
    <t>IGEM157C</t>
  </si>
  <si>
    <t>10.9吋/5G平板/八核心處理器
RAM: 6GB，ROM: 128GB</t>
  </si>
  <si>
    <t>SAMSUNG Galaxy Tab S10 Lite 5G 6G/128G (X406B) 出色紅</t>
  </si>
  <si>
    <t>SM-X406BZRABRI</t>
  </si>
  <si>
    <t>51040275</t>
  </si>
  <si>
    <t>IGEM157D</t>
  </si>
  <si>
    <t>SAMSUNG Galaxy Tab S10 Lite 5G 6G/128G (X406B) 潮炫銀</t>
  </si>
  <si>
    <t>SM-X406BZSABRI</t>
  </si>
  <si>
    <t>51040276</t>
  </si>
  <si>
    <t>IGEM157E</t>
  </si>
  <si>
    <t>SONY PS5 遊戲片-惡靈古堡 9：安魂曲 中文版</t>
  </si>
  <si>
    <t>惡靈古堡 9：安魂曲</t>
  </si>
  <si>
    <t>51040282</t>
  </si>
  <si>
    <t>IGEM157M</t>
  </si>
  <si>
    <t>2026/02/27</t>
  </si>
  <si>
    <t>172x135x14</t>
  </si>
  <si>
    <t>無</t>
  </si>
  <si>
    <t>Resident Evil Requiem是系列第九部主線作品。「Requiem」（安魂曲）將會為玩家帶來令人窒息的緊張感、渾身顫抖的恐懼，以及戰勝死亡的爽快感，撼動玩家的精神深處。</t>
  </si>
  <si>
    <t>LG_22KG洗衣+20KG乾衣 WashTower AI智控洗乾衣機(尊爵黑)_WD-S2220B</t>
  </si>
  <si>
    <t>WD-S2220B</t>
  </si>
  <si>
    <t>51040283</t>
  </si>
  <si>
    <t>IGEM157Z</t>
  </si>
  <si>
    <t>1890x700x830</t>
  </si>
  <si>
    <t>(2026/06/15~2026/08/31) 回函送A7-LITE *1台(發票日6/15~8/31)</t>
  </si>
  <si>
    <t>一體成型，極簡流線外型設計
洗乾全 AI，AI DD 智慧洗滌+AI Dry 智慧乾衣
HeatPump 雙變頻熱泵除濕式乾衣
全觸控中央控制液晶面板，人體工學高度適中
Smart Pairing 智慧行程配對，預熱乾衣減少等待時間
智慧洗劑投入，自動精準添加剛好的洗劑量</t>
  </si>
  <si>
    <t>LG_16KG 蒸氣直驅變頻洗衣機(夜墨灰)_WT-TD16HG</t>
  </si>
  <si>
    <t>WT-TD16HG</t>
  </si>
  <si>
    <t>51040285</t>
  </si>
  <si>
    <t>IGEM1581</t>
  </si>
  <si>
    <t>2026/07/03</t>
  </si>
  <si>
    <t>1060x651x680</t>
  </si>
  <si>
    <t>AI Wash™ 智慧洗滌，提供最適洗衣動作
Steam™ 蒸氣洗，過敏防護行程，有效去除汙漬、過敏原
全不鏽鋼筒槽，耐用耐高溫抗鏽蝕
EasyUnload™ 人體工學筒槽設計，舒適好拿取
AI DD™ 直驅變頻，節能耐用，安靜低震動
智慧洗劑投入，自動投入適量洗滌劑和柔軟精</t>
  </si>
  <si>
    <t>LG_16KG 蒸氣直驅變頻洗衣機(雲朵白)_WT-TD16HW</t>
  </si>
  <si>
    <t>WT-TD16HW</t>
  </si>
  <si>
    <t>51040286</t>
  </si>
  <si>
    <t>IGEM1582</t>
  </si>
  <si>
    <t>AI Wash™ 智慧洗滌，提供最適洗衣動作
Steam™ 蒸氣洗，過敏防護行程，有效去除汙漬、過敏原
全不鏽鋼筒槽，耐用耐高溫抗鏽蝕
EasyUnload™ 人體工學筒槽設計，舒適好拿取
AI DD™ 直驅變頻，節能耐用，安靜低震動</t>
  </si>
  <si>
    <t>LG_18KG 蒸氣直驅變頻洗衣機(瑪瑙黑)_WT-TD18OB</t>
  </si>
  <si>
    <t>WT-TD18OB</t>
  </si>
  <si>
    <t>51040287</t>
  </si>
  <si>
    <t>IGEM1583</t>
  </si>
  <si>
    <t>瑪瑙黑</t>
  </si>
  <si>
    <t>AI Wash™ 智慧洗滌，提供最適洗衣動作
不鏽鋼筒槽，耐用耐高溫抗鏽蝕
EasyUnload™ 人體工學筒槽設計，舒適好拿取
AI DD™ 直驅變頻，節能耐用，安靜低震動</t>
  </si>
  <si>
    <t>LG_18KG 蒸氣直驅變頻洗衣機(夜墨灰)_WT-TD18HG</t>
  </si>
  <si>
    <t>WT-TD18HG</t>
  </si>
  <si>
    <t>51040288</t>
  </si>
  <si>
    <t>IGEM1584</t>
  </si>
  <si>
    <t>AI Wash™ 智慧洗滌，提供最適洗衣動作
Steam™ 蒸氣洗，過敏防護行程，有效去除汙漬、過敏原
全不鏽鋼筒槽，耐用耐高溫抗鏽蝕
EasyUnload™ 人體工學筒槽設計，舒適好拿取
AI DD™ 直驅變頻，節能耐用，安靜低震動
智慧洗劑投入，自動投入適量洗滌劑和柔軟精</t>
  </si>
  <si>
    <t>LG_18KG 蒸氣直驅變頻洗衣機(雲朵白)_WT-TD18HW</t>
  </si>
  <si>
    <t>WT-TD18HW</t>
  </si>
  <si>
    <t>51040289</t>
  </si>
  <si>
    <t>IGEM1585</t>
  </si>
  <si>
    <t>LG_20KG 蒸氣直驅變頻洗衣機(夜墨灰)_WT-TD20HG</t>
  </si>
  <si>
    <t>WT-TD20HG</t>
  </si>
  <si>
    <t>51040290</t>
  </si>
  <si>
    <t>IGEM1586</t>
  </si>
  <si>
    <t>LG_243L智慧變頻雙門冰箱(星辰銀)_GN-L243SVN</t>
  </si>
  <si>
    <t>GN-L243SVN</t>
  </si>
  <si>
    <t>51040291</t>
  </si>
  <si>
    <t>IGEM1587</t>
  </si>
  <si>
    <t>1573x555x637</t>
  </si>
  <si>
    <t>NatureFRESH™ 讓您體驗愉悅的感官盛宴
智慧變頻精準溫控，有效延長食材新鮮
Fresh 低溫保鮮室 節省食物解凍時間
Multi Air Flow多重冷流速冷且均冷</t>
  </si>
  <si>
    <t>LG_266L智慧變頻雙門冰箱(星辰銀)_GN-L266SVN</t>
  </si>
  <si>
    <t>GN-L266SVN</t>
  </si>
  <si>
    <t>51040292</t>
  </si>
  <si>
    <t>IGEM1588</t>
  </si>
  <si>
    <t>1680x555x637</t>
  </si>
  <si>
    <t>NatureFRESH™ 讓您體驗愉悅的感官盛宴
智慧變頻精準溫控，有效延長食材新鮮
Fresh 低溫保鮮室節省食物解凍時間
Multi Air Flow多重冷流速冷且均冷</t>
  </si>
  <si>
    <t>SONY PS5 DualSense 無線控制器-星塵紅 (CFI-ZCT2G02)</t>
  </si>
  <si>
    <t>CFI-ZCT2G02</t>
  </si>
  <si>
    <t>51040293</t>
  </si>
  <si>
    <t>IGEM1589</t>
  </si>
  <si>
    <t>2026/02/14</t>
  </si>
  <si>
    <t>星塵紅</t>
  </si>
  <si>
    <t>160x66x106</t>
  </si>
  <si>
    <t xml:space="preserve">*刺激您的感官體驗
*自適應扳機
*觸覺回饋
*探索嶄新遊戲領域
</t>
  </si>
  <si>
    <t>SONY PS5 DualSense 無線控制器-深灰迷彩 (CFI-ZCT2G06)</t>
  </si>
  <si>
    <t>CFI-ZCT2G06</t>
  </si>
  <si>
    <t>51040294</t>
  </si>
  <si>
    <t>IGEM158A</t>
  </si>
  <si>
    <t>深灰迷彩</t>
  </si>
  <si>
    <t>beurer 德國博依七合一身體組成體脂計 BF183 白色 (專案)</t>
  </si>
  <si>
    <t>BF183 白色 (專案)</t>
  </si>
  <si>
    <t>51040300</t>
  </si>
  <si>
    <t>IGEM159H</t>
  </si>
  <si>
    <t>Dyson Cool CF1 智能涼風扇 AM12 (銀白色)</t>
  </si>
  <si>
    <t>AM12</t>
  </si>
  <si>
    <t>51040301</t>
  </si>
  <si>
    <t>IGEM159I</t>
  </si>
  <si>
    <t>銀白色</t>
  </si>
  <si>
    <t xml:space="preserve">110V
一般插頭式
</t>
  </si>
  <si>
    <t>550x355x147</t>
  </si>
  <si>
    <t xml:space="preserve">無葉片設計 安全又好清潔
降噪設計 打造寧靜放鬆氛圍
APP遠端遙控 智能便利
</t>
  </si>
  <si>
    <t>Brita</t>
  </si>
  <si>
    <t>Brita Cube Cool 冰霸方 瞬熱智能溫控冰溫熱UVC滅菌開飲機(單機版 一機一芯)</t>
  </si>
  <si>
    <t>Cube Cool</t>
  </si>
  <si>
    <t>51040307</t>
  </si>
  <si>
    <t>IGEM15BK</t>
  </si>
  <si>
    <t>開飲機</t>
  </si>
  <si>
    <t xml:space="preserve">1L
</t>
  </si>
  <si>
    <t>320x260x451</t>
  </si>
  <si>
    <t>1+1年</t>
  </si>
  <si>
    <t xml:space="preserve">獨家3道UVC 秒殺病毒99.99%
5秒瞬熱 5段溫度一鍵即出
超越RO純水  4倍精濾保留礦物質
免安裝免裝管 冰涼輕鬆享
</t>
  </si>
  <si>
    <t>LG 19坪 PuriCare 360° 寵物功能增加版二代 LITE 版 空氣清淨機(單層) AS651DWT0</t>
  </si>
  <si>
    <t>AS651DWT0</t>
  </si>
  <si>
    <t>51040308</t>
  </si>
  <si>
    <t>IGEM15BL</t>
  </si>
  <si>
    <t>馬達10年</t>
  </si>
  <si>
    <t xml:space="preserve">CASR值:8.11
360°強力淨化
多重過濾系統
獨特清淨循環扇
寵物模式增強吸力
</t>
  </si>
  <si>
    <t>LG 30坪 PuriCare 360° 寵物功能增加版二代 LITE 版 空氣清淨機(雙層) AS101DWT0</t>
  </si>
  <si>
    <t>AS101DWT0</t>
  </si>
  <si>
    <t>51040309</t>
  </si>
  <si>
    <t>IGEM15BM</t>
  </si>
  <si>
    <t>LG 4坪 PuriCare AeroSpeaker 空氣清淨機 小蘑菇 AS201SHU0</t>
  </si>
  <si>
    <t>AS201SHU0</t>
  </si>
  <si>
    <t>51040310</t>
  </si>
  <si>
    <t>IGEM15BN</t>
  </si>
  <si>
    <t>603x426x426</t>
  </si>
  <si>
    <t>全機2年</t>
  </si>
  <si>
    <t xml:space="preserve">無線藍牙音響
360˚ 全方位空氣清淨
無線充電 無限方便
內建療癒音樂
燈光隨音樂變換情境氛圍
五合一多功設計
</t>
  </si>
  <si>
    <t>LG 22L PuriCare™ 雙變頻除濕機 DE221MWE0 白</t>
  </si>
  <si>
    <t>DE221MWE0</t>
  </si>
  <si>
    <t>51040311</t>
  </si>
  <si>
    <t>IGEM15BO</t>
  </si>
  <si>
    <t xml:space="preserve">22L
</t>
  </si>
  <si>
    <t xml:space="preserve">壓縮機、馬達雙變頻，符合除濕能效一級
輕巧機身收納便利
UV nano™紫外線淨化
奈米離子抑制細菌生長
30項安全裝置、WiFi遠控功能
</t>
  </si>
  <si>
    <t>SONY PS5 遊戲片-MLB 美國職棒大聯盟 26 英文版</t>
  </si>
  <si>
    <t>MLB 美國職棒大聯盟 26</t>
  </si>
  <si>
    <t>51040313</t>
  </si>
  <si>
    <t>IGEM15BQ</t>
  </si>
  <si>
    <t>最新球季開打
感受最逼真的場上對決
球來就打</t>
  </si>
  <si>
    <t>Switch 2 遊戲片-(神腦代理)超級瑪利歐兄弟 驚奇 Nintendo Switch 2 Edition+同遊鈴鈴公園</t>
  </si>
  <si>
    <t>Switch 2 超級瑪利歐兄弟 驚奇+同遊鈴鈴公園</t>
  </si>
  <si>
    <t>51040314</t>
  </si>
  <si>
    <t>IGEM15BR</t>
  </si>
  <si>
    <t>2D橫向捲軸動作過關玩法新作
更為擬人的夢幻世界展開冒險
家人朋友一起享受對戰過關的樂趣
*僅能使用Switch2遊玩</t>
  </si>
  <si>
    <t>Switch 2 遊戲片-(神腦代理)耀西與不可思議的圖鑑</t>
  </si>
  <si>
    <t>Switch 2 耀西與不可思議的圖鑑</t>
  </si>
  <si>
    <t>51040316</t>
  </si>
  <si>
    <t>IGEM15BT</t>
  </si>
  <si>
    <t>調查圖鑑裡的生物，將發現記錄在圖鑑裡，還有其他奇妙的生物
*僅能使用Switch2遊玩</t>
  </si>
  <si>
    <t>iPad Air (M4) Wi-Fi 128GB 11吋</t>
  </si>
  <si>
    <t>51040317</t>
  </si>
  <si>
    <t>IGEM15BU</t>
  </si>
  <si>
    <t>太空灰/藍/紫/星光</t>
  </si>
  <si>
    <t>iPad Air (M4) Wi-Fi 256GB 11吋</t>
  </si>
  <si>
    <t>51040318</t>
  </si>
  <si>
    <t>IGEM15BV</t>
  </si>
  <si>
    <t>iPad Air (M4) Wi-Fi+行動網路 128GB 11吋</t>
  </si>
  <si>
    <t>51040319</t>
  </si>
  <si>
    <t>IGEM15BW</t>
  </si>
  <si>
    <t>iPad Air (M4) Wi-Fi+行動網路 256GB 11吋</t>
  </si>
  <si>
    <t>51040320</t>
  </si>
  <si>
    <t>IGEM15BX</t>
  </si>
  <si>
    <t>iPad Air (M4) Wi-Fi 128GB 13吋</t>
  </si>
  <si>
    <t>51040321</t>
  </si>
  <si>
    <t>IGEM15BY</t>
  </si>
  <si>
    <t>iPad Air (M4) Wi-Fi 256GB 13吋</t>
  </si>
  <si>
    <t>51040322</t>
  </si>
  <si>
    <t>IGEM15BZ</t>
  </si>
  <si>
    <t>iPad Air (M4) Wi-Fi+行動網路 128GB 13吋</t>
  </si>
  <si>
    <t>51040323</t>
  </si>
  <si>
    <t>IGEM15C0</t>
  </si>
  <si>
    <t>iPad Air (M4) Wi-Fi+行動網路 256GB 13吋</t>
  </si>
  <si>
    <t>51040324</t>
  </si>
  <si>
    <t>IGEM15C1</t>
  </si>
  <si>
    <t>iRobot 壓縮集塵掃拖機器人 Roomba Combo 205(黑)</t>
  </si>
  <si>
    <t>Combo 205(黑)</t>
  </si>
  <si>
    <t>51040325</t>
  </si>
  <si>
    <t>IGEM15D1</t>
  </si>
  <si>
    <t>Dyson Purifier Hot+Cool™ 三合一涼暖智能空氣清淨機 HP11(白)</t>
  </si>
  <si>
    <t>HP11(白)</t>
  </si>
  <si>
    <t>51040327</t>
  </si>
  <si>
    <t>IGEM15DN</t>
  </si>
  <si>
    <t>2026/05/29</t>
  </si>
  <si>
    <t>2026/5/29新機上架</t>
  </si>
  <si>
    <t>131x205x764</t>
  </si>
  <si>
    <t>清淨機、暖風扇、涼風扇、循環扇，四種功能一台搞定
專利氣流倍增科技，配合擺動送風，將淨化空氣吹送整個空間
HEPA H13標準完全密封，高壓密封，排出空氣無二次汙染。
能淨化99.95% 小至PM0.1的有害超細微粒
APP遠端操控，連線機器來達成智能監控。</t>
  </si>
  <si>
    <t>Dyson HushJet™ Purifier Compact 噴射氣流空氣清淨機 HJ10(銀白)</t>
  </si>
  <si>
    <t>HJ10(銀白)</t>
  </si>
  <si>
    <t>51040328</t>
  </si>
  <si>
    <t>IGEM15DO</t>
  </si>
  <si>
    <t>銀白</t>
  </si>
  <si>
    <t>230x230x470</t>
  </si>
  <si>
    <t>全新氣流噴射技術，輸出強勁、高速且集中的淨化氣流，淨化全室各個角落。
360°活性碳濾網，有效去除異味，和有害氣體。
360°靜電式+甲醛濾網，持續分解甲醛，濾網使用壽命長達 5 年，減少更換成本與時間。
全機密封過濾系統，有效鎖住汙染物，絕不外漏。
獨創星形噴嘴可降低噪音及減少氣流紊亂，在睡眠模式下僅24分貝。</t>
  </si>
  <si>
    <t>LG CordZero A9K+ 濕拖無線吸塵器 A9K-MOP3 永夜灰</t>
  </si>
  <si>
    <t>A9K-MOP3</t>
  </si>
  <si>
    <t>51040335</t>
  </si>
  <si>
    <t>IGEM15EV</t>
  </si>
  <si>
    <t>265x1120x305</t>
  </si>
  <si>
    <t>高達 220W 的吸力
智慧變頻馬達™
五道過濾系統
輕薄地板吸頭
智慧雙旋濕拖吸頭</t>
  </si>
  <si>
    <t>LG CordZero A9K+ 無線吸塵器 A9K-LITE 雪霧白</t>
  </si>
  <si>
    <t>A9K-LITE</t>
  </si>
  <si>
    <t>51040336</t>
  </si>
  <si>
    <t>IGEM15EW</t>
  </si>
  <si>
    <t>高達 220W 的強勁吸力
智慧變頻馬達帶來強勁又持久的清潔力
集塵壓縮，輕鬆快速壓縮灰塵和毛屑體積，增加集塵量
輕薄地板吸頭, 清潔地板縫隙更簡單
一鍵啟動，單鍵即可輕鬆控制</t>
  </si>
  <si>
    <t>Dyson Spot+Scrub Ai 掃拖機器人 RB05</t>
  </si>
  <si>
    <t>RB05</t>
  </si>
  <si>
    <t>51040337</t>
  </si>
  <si>
    <t>IGEM15EX</t>
  </si>
  <si>
    <t>掃地機器人:370x373x110;自動清潔基座:508x440x455</t>
  </si>
  <si>
    <t>Ai偵測清潔，直到徹底潔淨，不乾淨不收工
Ai智慧感測系統，精準辨識近200種物品
27cm 超寬幅洗地滾筒，潔淨不留痕跡
基座自清潔，60°C熱清水清洗滾筒與45°C熱風烘乾，滾筒洗淨烘乾一次到位
歐盟安全認證，嚴格保護數據，隱私安全有保障 。</t>
  </si>
  <si>
    <t>Dyson Supersonic Travel隨行吹風機 HD19 粉霧玫瑰</t>
  </si>
  <si>
    <t>HD19 粉霧玫瑰</t>
  </si>
  <si>
    <t>51040338</t>
  </si>
  <si>
    <t>IGEM15EY</t>
  </si>
  <si>
    <t xml:space="preserve">全球電壓
</t>
  </si>
  <si>
    <t>71x68x222</t>
  </si>
  <si>
    <t>Dyson首款全球電壓100V~240V
體積小32%、
重量輕25%
具備Supersonic™智慧溫控科技，強勁快乾、髮絲零熱損傷。</t>
  </si>
  <si>
    <t>Dyson V8 Cyclone無線吸塵器 SV55</t>
  </si>
  <si>
    <t>SV55</t>
  </si>
  <si>
    <t>51040339</t>
  </si>
  <si>
    <t>IGEM15EZ</t>
  </si>
  <si>
    <t>1150x250x210</t>
  </si>
  <si>
    <t>吸力提升，150AW強勁吸力，比經典V8 提升30%。
一般模式下最高可使用60分鐘
雙層多圓錐氣旋科技，產生高速離心力快速分離微塵與大型碎屑，同時持續提供強勁吸力。
三段吸力設計 :針對不同清潔需求調整，快速完成全室清潔任務。
一鍵啟動：固定式按鍵設計，方便切換使用。</t>
  </si>
  <si>
    <t>PS5 Slim光碟版主機(CFI-2118A01)+PS5 遊戲片 惡靈古堡 9：安魂曲 中文版</t>
  </si>
  <si>
    <t>CFI-2118A01+惡靈古堡 9：安魂曲</t>
  </si>
  <si>
    <t>51040344</t>
  </si>
  <si>
    <t>IGEM15F1</t>
  </si>
  <si>
    <t>PS5主機</t>
  </si>
  <si>
    <t>主機:358x96x216</t>
  </si>
  <si>
    <t>主機：１年 遊戲片：無</t>
  </si>
  <si>
    <t>主機:
新款PS5體積減少了30%以上，
光碟版重量減輕了18%。
主機護蓋分成四片獨立面板，
光線追蹤加速
SSD硬碟容量1TB
 *直立架需要另外購買
遊戲片:
Resident Evil Requiem是系列第九部主線作品。「Requiem」（安魂曲）將會為玩家帶來令人窒息的緊張感、渾身顫抖的恐懼，以及戰勝死亡的爽快感，撼動玩家的精神深處。</t>
  </si>
  <si>
    <t>PS5 Slim數位版主機(CFI-2118B01)+PS5 DualSense 無線控制器(白)</t>
  </si>
  <si>
    <t>CFI-2118B01+無線控制器</t>
  </si>
  <si>
    <t>51040345</t>
  </si>
  <si>
    <t>IGEM15F2</t>
  </si>
  <si>
    <t>主機:358x80x216</t>
  </si>
  <si>
    <t>主機：１年 控制器：１年</t>
  </si>
  <si>
    <t>主機:
新款PS5體積減少了30%以上，
 主機護蓋分成四片獨立面板，
 光線追蹤加速
 SSD硬碟容量825GB
 *直立架需要另外購買
無線控制器:
*自適應扳機
*觸覺回饋</t>
  </si>
  <si>
    <t>PS5 Pro主機(CFI-7022B01)+PS5 專用Ultra HD Blu-ray光碟機</t>
  </si>
  <si>
    <t>CFI-7022B01+光碟機</t>
  </si>
  <si>
    <t>51040346</t>
  </si>
  <si>
    <t>IGEM15F3</t>
  </si>
  <si>
    <t>主機:388x89x216</t>
  </si>
  <si>
    <t>主機：１年 光碟機：１年</t>
  </si>
  <si>
    <t>主機:
*2TB 高容量SSD
*導入AI智能學習光譜超解析技術
*新一代更強大的光線追蹤處理架構
光碟機:
*此產品僅適用於PS5 Slim 數位版 及 PS5 Pro 主機
*光碟機可播放 4K Ultra HD Blu-ray™ 光碟、Blu-ray 光碟和 DVD
*設定時需具備網際網路連線以配對光碟機與 PS5 主機</t>
  </si>
  <si>
    <t>SHARP POKETOMO 陪伴機器人外出攜帶包_SR-CBG1-C</t>
  </si>
  <si>
    <t>SR-CBG1-C</t>
  </si>
  <si>
    <t>51040347</t>
  </si>
  <si>
    <t>IGEM15H5</t>
  </si>
  <si>
    <t>智能居家</t>
  </si>
  <si>
    <t>奶油色</t>
  </si>
  <si>
    <t>外盒:165x120x120</t>
  </si>
  <si>
    <t>SHARP POKETOMO 陪伴機器人台座_SR-CD1TW-C</t>
  </si>
  <si>
    <t>SR-CD1TW-C</t>
  </si>
  <si>
    <t>51040348</t>
  </si>
  <si>
    <t>IGEM15H6</t>
  </si>
  <si>
    <t>外盒:40x80x80</t>
  </si>
  <si>
    <t>*不附帶USB Type-C傳輸線與AC變壓器</t>
  </si>
  <si>
    <t>中華大雄股份有限公司</t>
  </si>
  <si>
    <t>aiwa</t>
  </si>
  <si>
    <t>aiwa23L氣炸烤箱(銀)AF-023T</t>
  </si>
  <si>
    <t>AF-023T</t>
  </si>
  <si>
    <t>51057053</t>
  </si>
  <si>
    <t>IGEM0527</t>
  </si>
  <si>
    <t>(2/21暫時停售)，廠商2/29通知可開</t>
  </si>
  <si>
    <t>23L</t>
  </si>
  <si>
    <t>414x375x375</t>
  </si>
  <si>
    <t>*3D空氣對流技術，加熱均勻快速*60分鐘時間控制。*10種快速烘烤選擇。*最高溫度230度。*超大容量23公升。*LED螢幕顯示。*2種風扇速度(高/低)可調整。*內艙三層層架功能。*內置照明燈，按鍵音提示。*3組發熱管&lt;[H1]下部700W，[H2]上中部700W，[H3]上兩側750W&gt;選擇。*高規格電源線1.25mmx3C。*不鏽鋼材質。*通過BSMI認證R38456(RoHS)。</t>
  </si>
  <si>
    <t>aiwa雙層防燙電茶壺(冰雪白)DKS110518</t>
  </si>
  <si>
    <t>DKS110518(冰雪白)</t>
  </si>
  <si>
    <t>51057070</t>
  </si>
  <si>
    <t>IGEM057D</t>
  </si>
  <si>
    <t>2024/12/1回價，2024/11/1短促，(2/21暫時停售，廠商2/29通知可開)2024/1/1回價2023/12/1短促112/11/1回價10/1短促7/1回價6/1短促2023/2/15到貨</t>
  </si>
  <si>
    <t>1.8L</t>
  </si>
  <si>
    <t>195x195x265</t>
  </si>
  <si>
    <t>*304不鏽鋼材質(內壺身/壺嘴/內鋼蓋)*雙層防燙不鏽鋼電茶壺*無縫內膽設計(一體成形)*一鍵開啟壺蓋,自動彈蓋設計*台灣規格-下開關溫控加熱器.</t>
  </si>
  <si>
    <t>aiwa雙層防燙電茶壺(磨砂黑)DKS110518</t>
  </si>
  <si>
    <t>DKS110518(磨砂黑)</t>
  </si>
  <si>
    <t>51057071</t>
  </si>
  <si>
    <t>IGEM057E</t>
  </si>
  <si>
    <t>aiwa1.8L三層防燙保溫電茶壺(香檳金)DKS1318</t>
  </si>
  <si>
    <t>DKS1318(香檳金)</t>
  </si>
  <si>
    <t>51057072</t>
  </si>
  <si>
    <t>IGEM0529</t>
  </si>
  <si>
    <t>(2/21暫時停售，廠商2/29通知可開)2022/2/15到貨</t>
  </si>
  <si>
    <t>195x195x283</t>
  </si>
  <si>
    <t>*304不鏽鋼材質(內壺身/壺嘴/內鋼蓋)*三層防燙不鏽鋼電茶壺*無縫內膽設計(一體成形)*一鍵開啟壺蓋自動彈蓋設計*英國STRIX加熱溫控器*雙重保護裝置(煮沸後自動斷電空燒自動斷電)*壺身可360度旋轉分離式底座設計*高效能底部加熱過熱保護裝置.*煮水時亮指示燈斷電後指示燈熄*最佳把手人體設計提水輕輕鬆鬆*最大容量約1.8L&lt;公升&gt;*高規格電源線約1.25mm2x3P</t>
  </si>
  <si>
    <t>aiwa1.8L三層防燙保溫電茶壺(爵士黑)DKS1318</t>
  </si>
  <si>
    <t>DKS1318(爵士黑)</t>
  </si>
  <si>
    <t>51057073</t>
  </si>
  <si>
    <t>IGEM052A</t>
  </si>
  <si>
    <t>*304不鏽鋼材質(內壺身/壺嘴/內鋼蓋)*三層防燙不鏽鋼電茶壺.*無縫內膽設計(一體成形)*一鍵開啟壺蓋自動彈蓋設計*英國STRIX加熱溫控器*雙重保護裝置(煮沸後自動斷電空燒自動斷電)*壺身可360度旋轉分離式底座設計*高效能底部加熱過熱保護裝置*煮水時亮指示燈斷電後指示燈熄*最佳把手人體設計提水輕輕鬆鬆*最大容量約1.8L&lt;公升&gt;*高規格電源線約1.25mm2x3P</t>
  </si>
  <si>
    <t>aiwa愛華600ml家庭號果汁機(白)IWJ-198Y</t>
  </si>
  <si>
    <t>IWJ-198Y</t>
  </si>
  <si>
    <t>51057074</t>
  </si>
  <si>
    <t>IGEM057F</t>
  </si>
  <si>
    <t>(2/21暫時停售，廠商2/29通知可開)</t>
  </si>
  <si>
    <t>600ML</t>
  </si>
  <si>
    <t>135x120x255</t>
  </si>
  <si>
    <t>*適用家庭及職場補充維他命的小方手。*適合打果菜、梨、西瓜和葡萄等任何水果。*容量600ML美觀大方玻璃杯設計，不重手好操作，容易清洗、不殘留異味、及雙多酚*不銹鋼刀安全耐用*250W超強馬達功率</t>
  </si>
  <si>
    <t>aiwa冰沙果汁機800ml(白)IWJ-398Y</t>
  </si>
  <si>
    <t>IWJ-398Y</t>
  </si>
  <si>
    <t>51057075</t>
  </si>
  <si>
    <t>IGEM057G</t>
  </si>
  <si>
    <t>2025/8/1短促，(2/21暫時停售，廠商2/29通知可開)</t>
  </si>
  <si>
    <t>800ML</t>
  </si>
  <si>
    <t>160x13.5x36.5</t>
  </si>
  <si>
    <t>*容量800ML美觀大方玻璃杯設計，不重手好操作，容易清洗、不殘留異味、及雙多酚*強化安全設計，杯蓋及杯座安全雙安全LOCK啟動設計以免誤動作而造成危險*不銹鋼刀安全耐用*300W超強馬達功率，</t>
  </si>
  <si>
    <t>aiwa兩用手持多功能蒸氣拖把(藍)ARS2101</t>
  </si>
  <si>
    <t>ARS2101</t>
  </si>
  <si>
    <t>51057078</t>
  </si>
  <si>
    <t>IGEM052H</t>
  </si>
  <si>
    <t>2024/02/01</t>
  </si>
  <si>
    <t>2024/2/1回價2023/12/1短促6/1到貨4/28缺貨</t>
  </si>
  <si>
    <t>185x100x210</t>
  </si>
  <si>
    <t>*大容量0.25L透明水箱*快速產生120C的高溫高壓蒸氣*具有對地板清潔殺菌等功效*具有對窗戶沙發清潔等功效*具有對廚衛清潔殺菌去異味等功效*無段式蒸氣調節可依需要進行蒸氣大小調節*出蒸氣時間:15秒*蒸氣使用時間:10-25分</t>
  </si>
  <si>
    <t>aiwa5L多功能電壓力鍋(紫)DYK-C60</t>
  </si>
  <si>
    <t>DYK-C60</t>
  </si>
  <si>
    <t>51057079</t>
  </si>
  <si>
    <t>IGEM052B</t>
  </si>
  <si>
    <t>2024/11/30</t>
  </si>
  <si>
    <t>2024/12/1回價，2024/11/1短促，2024/8/1回價，2024/7/1短促，(2/21暫時停售，廠商2/29通知可開)2022/2/15到貨)2024/1/1回價2023/12/1短促</t>
  </si>
  <si>
    <t>315x315x300</t>
  </si>
  <si>
    <t>*5公升大容量*一級能源效率*智能控制烹飪壓力節省能源*可自由調整烹飪時間創意料理*五重安全保護裝置使用安心*9項全自動預設烹飪選項*具有預約功能掌握時間更自由*不沾內鍋，不粘食物，清洗方便*球形鍋釜立體加熱更集中*簡易式鍋蓋連接結構，拆卸方便*分離式內蓋容易清洗*十分鐘停電記憶功能</t>
  </si>
  <si>
    <t>aiwa多功能熱壓計時三明治機(紅)ASW2128</t>
  </si>
  <si>
    <t>ASW2128</t>
  </si>
  <si>
    <t>51057080</t>
  </si>
  <si>
    <t>IGEM052C</t>
  </si>
  <si>
    <t>2026/04/09</t>
  </si>
  <si>
    <t>2026/4/9缺貨，2024/7/1回價，2024/5/1短促，(2/21暫時停售，廠商2/29通知可開)2024/2/1回價2024/1/1短促</t>
  </si>
  <si>
    <t>鬆餅/三明治/點心機</t>
  </si>
  <si>
    <t>224x140x94</t>
  </si>
  <si>
    <t>*650W大功率*雙層水性不沾黏塗*30分定時功能*發熱管均勻導熱高溫自動斷電*兩段式扣環厚的食材也好壓*附鬆餅烤盤與三明治烤盤共兩種</t>
  </si>
  <si>
    <t>aiwa二合一掛燙平燙機(粉)ASI-230</t>
  </si>
  <si>
    <t>ASI-230</t>
  </si>
  <si>
    <t>51057081</t>
  </si>
  <si>
    <t>IGEM057J</t>
  </si>
  <si>
    <t>粉</t>
  </si>
  <si>
    <t>1100W</t>
  </si>
  <si>
    <t>226x163x120</t>
  </si>
  <si>
    <t>*小巧便攜易收納。*掛燙平燙二合一*高溫大蒸氣,深層滲透衣物*環流加熱設計,迅速沸騰出氣*7孔大噴頭,蒸氣集中有力"</t>
  </si>
  <si>
    <t>aiwa萬用蒸煮機(米白)AS-ZDQ14</t>
  </si>
  <si>
    <t>AS-ZDQ14</t>
  </si>
  <si>
    <t>51057085</t>
  </si>
  <si>
    <t>IGEM067Z</t>
  </si>
  <si>
    <t>(2/21暫時停售，廠商2/29通知可開)2024/1/1回價112/10/27到貨10/2缺貨</t>
  </si>
  <si>
    <t>米白</t>
  </si>
  <si>
    <t>197x175x268</t>
  </si>
  <si>
    <t>*304不鏽鋼發熱盤 *防乾燒保護裝置*一鍵式旋鈕 , 操作簡便*30分鐘定時裝置</t>
  </si>
  <si>
    <t>aiwa美式全自動咖啡機(藍)AI-KFJ06</t>
  </si>
  <si>
    <t>AI-KFJ06</t>
  </si>
  <si>
    <t>51057086</t>
  </si>
  <si>
    <t>IGEM0680</t>
  </si>
  <si>
    <t>2025/8/1短促，2025/7/1回價，2025/6/1短促，2024/12/1回價，2024/11/1短促，2024/8/1回價，2024/5/1短促，(2/21暫時停售，廠商2/29通知可開)2024/1/1回價2023/12/1短促</t>
  </si>
  <si>
    <t>0.6L</t>
  </si>
  <si>
    <t>225x151x269</t>
  </si>
  <si>
    <t>*可調整咖啡濃淡度*防滴漏設計*保溫設計*分離式濾網 , 清洗簡單*可視水箱設計</t>
  </si>
  <si>
    <t>aiwa26L桌上型烘碗機(鐵灰)ADD-2601</t>
  </si>
  <si>
    <t>ADD-2601</t>
  </si>
  <si>
    <t>51057088</t>
  </si>
  <si>
    <t>IGEM0681</t>
  </si>
  <si>
    <t>洗/烘碗機</t>
  </si>
  <si>
    <t>鐵灰</t>
  </si>
  <si>
    <t>26L</t>
  </si>
  <si>
    <t>421x334x348</t>
  </si>
  <si>
    <t>*紫外線除菌*70度熱風循環烘乾*封閉式設計 , 防塵防蟲*開蓋斷電安全裝置*4種模式 , 一鍵操作*外接式瀝水盒</t>
  </si>
  <si>
    <t>aiwa奶泡攪拌機(不銹鋼)AMF-500</t>
  </si>
  <si>
    <t>AMF-500</t>
  </si>
  <si>
    <t>51057176</t>
  </si>
  <si>
    <t>IGEM066B</t>
  </si>
  <si>
    <t>2025/8/1短促，2025/7/1回價，2025/6/1短促，2024/12/1回價，2024/11/1短促，2024/8/1回價，2024/5/1短促，(2/21暫時停售，廠商2/29通知可開)2024/1/1回價2023/12/1短促112/11/1新機上架</t>
  </si>
  <si>
    <t>攪拌/研磨機</t>
  </si>
  <si>
    <t>600 ml</t>
  </si>
  <si>
    <t>200x167x246</t>
  </si>
  <si>
    <t>*6 種飲品模式，冷、熱兩用，滿足奶茶控各種需求*磁吸式攪拌發泡組，發泡穩定更綿密
*巧克力攪拌罩，防止燒焦*獨特茶葉濾網設計，可直接煮奶茶*600 ml 大口徑食品級 304 不鏽鋼奶泡杯，分離式設計，好拿好清洗*奶泡杯/發泡配件，均為 304 不鏽鋼及食用級PP，用得安心*Tritan 透明杯蓋，不含雙酚A*雙安全裝置：防乾燒、過熱保護</t>
  </si>
  <si>
    <t>aiwa16吋DC微電腦遙控立扇(白)DF-M1621E</t>
  </si>
  <si>
    <t>DF-M1621E</t>
  </si>
  <si>
    <t>51057177</t>
  </si>
  <si>
    <t>IGEM0682</t>
  </si>
  <si>
    <t>2025/05/01</t>
  </si>
  <si>
    <t>715x460x220</t>
  </si>
  <si>
    <t>*全包覆式靜音DC直流馬達*6吋五枚扇葉,七段風量設計*1-7 小時超長定時關機功能*ECO依室內溫度自動調節風量*無段式高低升降調整*全功能無線遙控功能</t>
  </si>
  <si>
    <t>aiwa0.8L 鵝頸手沖電茶壼(黑)AA-K21G</t>
  </si>
  <si>
    <t>AA-K21G(黑)</t>
  </si>
  <si>
    <t>51057249</t>
  </si>
  <si>
    <t>IGEM077J</t>
  </si>
  <si>
    <t>2025/8/1短促，2025/7/1回價，2025/6/1短促，2024/8/1回價，2024/7/1短促，(2/21暫時停售)3/14新機上架</t>
  </si>
  <si>
    <t>205x160x290</t>
  </si>
  <si>
    <t>*360度旋轉分離式底座，左右手皆方便操作
*英國Strix安全溫控，準確控溫，安全有保障
*SUS304不銹鋼壺體、內蓋，耐磨抗刮
* 0.8升容量
*三重安全保護, 過熱保護,預防乾燒,自動斷電
*流線型壺嘴，出水穩定、便於控制速度與方向</t>
  </si>
  <si>
    <t>aiwa0.8L 鵝頸手沖電茶壼(白)AA-K21G</t>
  </si>
  <si>
    <t>AA-K21G(白)</t>
  </si>
  <si>
    <t>51057250</t>
  </si>
  <si>
    <t>IGEM077K</t>
  </si>
  <si>
    <t>2025/8/1短促，2025/7/1回價，2025/6/1短促，2024/12/1回價，2024/11/1短促，2024/8/1回價，2024/7/1短促，(2/21暫時停售)3/14新機上架</t>
  </si>
  <si>
    <t>*360度旋轉分離式底座，左右手皆方便操作
*英國Strix安全溫控，準確控溫，安全有保障
*SUS304不銹鋼壺體、內蓋，耐磨抗刮
*0.8升容量
*三重安全保護, 過熱保護,預防乾燒,自動斷電
*流線型壺嘴，出水穩定、便於控制速度與方向</t>
  </si>
  <si>
    <t>aiwa1.0L 鵝頸溫控手沖電茶壼(黑)AA-K21GC</t>
  </si>
  <si>
    <t>AA-K21GC(黑)</t>
  </si>
  <si>
    <t>51057251</t>
  </si>
  <si>
    <t>IGEM077L</t>
  </si>
  <si>
    <t>2023/10/01</t>
  </si>
  <si>
    <t>(2/21暫時停售)10/1短促3/14新機上架</t>
  </si>
  <si>
    <t>210x210x295</t>
  </si>
  <si>
    <t>*360度旋轉分離式底座，左右手皆方便操作
*英國Strix安全溫控，準確控溫，安全有保障
*SUS304不銹鋼壺體、內蓋，耐磨抗刮
*1.0升容量
*三重安全保護, 過熱保護,預防乾燒,自動斷電
*LED螢幕顯示，操作/溫度 明確清楚
*流線型壺嘴，出水穩定、便於控制速度與方向
*帶保溫功能, 隨心所欲調節你想要的溫度
*人體工程學手柄設計, 方便省力,堅固耐用</t>
  </si>
  <si>
    <t>aiwa1.0L 鵝頸溫控手沖電茶壼(白)AA-K21GC</t>
  </si>
  <si>
    <t>AA-K21GC(白)</t>
  </si>
  <si>
    <t>51057252</t>
  </si>
  <si>
    <t>IGEM077M</t>
  </si>
  <si>
    <t>aiwa5L 三段定溫電熱水瓶AL-J5SG</t>
  </si>
  <si>
    <t>AL-J5SG</t>
  </si>
  <si>
    <t>51057253</t>
  </si>
  <si>
    <t>IGEM077N</t>
  </si>
  <si>
    <t>2023/12/01</t>
  </si>
  <si>
    <t>(2/21暫時停售)2023/12/1回價112/11/1短促3/14新機上架</t>
  </si>
  <si>
    <t>375x305x220</t>
  </si>
  <si>
    <t>*5公升大容量。
*二級能源效率，節能省電。
*304食品級不銹鋼內膽。
*三段溫控(70℃/85℃/98℃)，自由選擇水溫需求。
*廣角視窗，水量清晰看得見。
*碰杯/電動雙重給水
*安全童鎖裝置，避免孩童誤用，保護家庭安全。
*自動斷電，防乾燒保護功能。
*分離式上蓋，輕鬆水洗方便晾乾。</t>
  </si>
  <si>
    <t>aiwa3L微電腦多功能電子鍋RC-6 II</t>
  </si>
  <si>
    <t>RC-6 II</t>
  </si>
  <si>
    <t>51057254</t>
  </si>
  <si>
    <t>IGEM077O</t>
  </si>
  <si>
    <t>2025/3/1回價，2025/1/1短促，2024/12/1回價，2024/11/1短促，(2/21暫時停售)3/14新機上架</t>
  </si>
  <si>
    <t>213x244x283</t>
  </si>
  <si>
    <t>*3公升精巧容量
*獨特線性蒸氣口，快速散發蒸氣
*頂部操作面板，更符合人性操作
* 6大功能選項，簡單操作
*預約功能，高效烹飪</t>
  </si>
  <si>
    <t>aiwa4L 微電腦多功能電子鍋(黑)RC-8</t>
  </si>
  <si>
    <t>RC-8(黑)</t>
  </si>
  <si>
    <t>51057255</t>
  </si>
  <si>
    <t>IGEM077P</t>
  </si>
  <si>
    <t>2024/12/1回價，2024/11/1短促，(2/21暫時停售)3/14新機上架</t>
  </si>
  <si>
    <t>224x267x340</t>
  </si>
  <si>
    <t>*微電腦控制簡單操作，一鍵輕鬆快煮
*複合式球釜鍋內膽，加強熱對流，讓每一粒米均勻受熱，盡情釋放米飯甘甜
*支援熱水快煮，縮短蒸煮時間，不容易黏鍋
*六大烹調功能（米飯、煮粥、煲湯、蒸煮、熱飯、熱水快煮）可選，居家料理多樣化
*定時預約功能，煮好自動保溫隨時開動
*可拆卸鋁蓋板好清潔，讓電鍋更衛生
*可拆卸電源線，居家收納輕鬆又方便</t>
  </si>
  <si>
    <t>aiwa4L 微電腦多功能電子鍋(白)RC-8</t>
  </si>
  <si>
    <t>RC-8(白)</t>
  </si>
  <si>
    <t>51057256</t>
  </si>
  <si>
    <t>IGEM077Q</t>
  </si>
  <si>
    <t>凱創實業股份有限公司</t>
  </si>
  <si>
    <t>CHIMEI 奇美</t>
  </si>
  <si>
    <t>CHIMEI 奇美 1.5L萬用玻璃燉煮壺 KT-15SGM0</t>
  </si>
  <si>
    <t>KT-15SGM0</t>
  </si>
  <si>
    <t>51057265</t>
  </si>
  <si>
    <t>IGEM078E</t>
  </si>
  <si>
    <t>2025/8/1短促，2024/9/1回價，2024/8/1短促，2024/4/1短促，3/17新機上架</t>
  </si>
  <si>
    <t>深灰</t>
  </si>
  <si>
    <t>233x207x230</t>
  </si>
  <si>
    <t>*可舒肥/燉煮/蒸蛋/泡茶/做甜品*智能變頻溫控烹調，8種模式選擇*可同時內炊外燉，一壺多用*40~90°C調溫+保溫2小時*觸水面皆通過食品級檢測標準*最長12小時預約，美味自動完成*超大顯示螢幕，掌握時間溫度</t>
  </si>
  <si>
    <t>aiwa 4L煮烤萬用電熱鍋 AE-B4M</t>
  </si>
  <si>
    <t>AE-B4M</t>
  </si>
  <si>
    <t>51057324</t>
  </si>
  <si>
    <t>IGEM088H</t>
  </si>
  <si>
    <t>(2/21暫時停售)2023/12/1回價112/11/1短促8/29新機上架</t>
  </si>
  <si>
    <t>粉紅色</t>
  </si>
  <si>
    <t>商品尺寸:328 x 276 x 195 mm
彩盒尺寸:328 x 328 x 252 mm
商品重量:2.7 Kg
包裝重量:3.7 Kg
主機電源:110V 
總額定消耗
電功率:1000 W</t>
  </si>
  <si>
    <t>328x276x195</t>
  </si>
  <si>
    <t>*分離式鍋身 , 簡單易清潔*無段式旋鈕 , 控溫更精確*不沾黏塗層 , 好清洗*1000瓦大火力 *8公分鍋深 ,大面積鍋身 , 好料理*自動溫控裝置 , 安全有保障*玻璃上蓋 , 料理一目了然</t>
  </si>
  <si>
    <t>aiwa不挑鍋大功率電陶爐DTL-709</t>
  </si>
  <si>
    <t>DTL-709</t>
  </si>
  <si>
    <t>51057325</t>
  </si>
  <si>
    <t>IGEM088I</t>
  </si>
  <si>
    <t>2026/03/12</t>
  </si>
  <si>
    <t>(2/21暫時停售)8/29新機上架</t>
  </si>
  <si>
    <t>實機尺寸:280 x  60 x 360 mm
彩盒尺寸:310 x 85 x 385 mm
實機重量:2.20kgs
彩盒重量:2.30kgs
額定電壓:110V
額定頻率:60Hz
總額定消耗電功率:1300W</t>
  </si>
  <si>
    <t>280x60x360</t>
  </si>
  <si>
    <t>*鎳烙絲發熱結構,加熱均勻,不挑鍋具*玻璃黑晶面板,清理更容易。*8種火力功率控制操作,隨心所欲*5種烹煮功能選擇-火鍋,燒烤,煎炒,褒湯,煮水*1300W大功率加熱速度快,快速烹煮。*3小時定時關機時間設定。*2小時連續無操作自動關機。*3分鐘延時散熱保護功能*兒童安全鎖功能。*高溫警示燈提醒,使用最安心*多重安全保護裝置</t>
  </si>
  <si>
    <t>aiwa吸力強兩用吸塵器ARC-5262</t>
  </si>
  <si>
    <t>ARC-5262</t>
  </si>
  <si>
    <t>51057326</t>
  </si>
  <si>
    <t>IGEM088J</t>
  </si>
  <si>
    <t>2025/06/17</t>
  </si>
  <si>
    <t>2025/6/17缺貨，8/29新機上架</t>
  </si>
  <si>
    <t>淺綠色</t>
  </si>
  <si>
    <t>商品尺寸:402*102*125mm
彩盒尺寸:440 x 152 x 210 mm
商品重量:1.5Kg
包裝重量:2Kg
主機電源:110V/60Hz 
總額定消耗電功率:400W</t>
  </si>
  <si>
    <t>402x102x125</t>
  </si>
  <si>
    <t>*愛華吸力強有線吸塵器*一機多用 立式 手持*HEPA 濾網 (Mirco- E10 HEPA)可水洗式*可過濾極85%以上極細灰塵及塵螨 *電壓AC110V 60Hz *消耗功率400W*電源線長度 4.7公尺,增大打掃範圍*最大吸力 13KPa 細灰塵螨無處躲藏*真正可單手自由操作的伸縮鋁管的專利設計(他牌操作須2個動作反方向伸縮 不易使用)*可任意轉向的地板刷*二合一可拆式方刷是窗簾沙發軟性材質的好幫手*扁吸頭 讓吸塵無死角，可變手持式吸塵器使用*可拆洗式集塵室，集塵室淨容量 0.6 L*降造設計 噪音值 (78 dBA)*輕量化設計 主 機 890 克 *伸縮鋁管 178 克*刷 子 215 克</t>
  </si>
  <si>
    <t>aiwa多功能美食鍋ACP-120</t>
  </si>
  <si>
    <t>ACP-120</t>
  </si>
  <si>
    <t>51057327</t>
  </si>
  <si>
    <t>IGEM088K</t>
  </si>
  <si>
    <t>2025/8/1短促，2025/7/1回價，2024/6/1短促，2024/8/1回價，2024/7/1短促，(2/21暫時停售)2023/12/1回價112/11/1短促8/29新機上架</t>
  </si>
  <si>
    <t>黃色</t>
  </si>
  <si>
    <t>商品尺寸 無蒸籠 :374 x 185 x 167 mm
有蒸籠:374 x 185 x 216 mm
彩盒尺寸:455x227x148  mm
烤盤深度:80 mm
主機電源:110V/60Hz 
總額定消耗
電功率:600 W</t>
  </si>
  <si>
    <t>374x185x216</t>
  </si>
  <si>
    <t>*固定防燙長手柄 , 好握好提*1.2公升 , 17公分直徑大尺寸*不沾黏塗層 , 好清洗*600瓦火力 , 兩段操控*304不鏽鋼蒸籠*溫度保險絲 , 高溫或乾燒自動跳斷 , 安全有保障*透明玻璃上蓋 , 一目了然*分離式電源線 , 移動方便</t>
  </si>
  <si>
    <t>aiwa多功能料理盤AI-GEH3</t>
  </si>
  <si>
    <t>AI-GEH3</t>
  </si>
  <si>
    <t>51057328</t>
  </si>
  <si>
    <t>IGEM088L</t>
  </si>
  <si>
    <t>2025/11/1回價，2025/10/1短促，2025/9/1短促，(2/21暫時停售)8/29新機上架</t>
  </si>
  <si>
    <t>電烤盤/爐</t>
  </si>
  <si>
    <t>商品尺寸:500 x 420 x 130 mm
彩盒尺寸:570 x 470 x 170 mm
商品重量:2.8 Kg
包裝重量:3.5 Kg
主機電源:110V/60Hz 
總額定消耗
電功率:1400 W</t>
  </si>
  <si>
    <t>500x420x130</t>
  </si>
  <si>
    <t>*烤涮一體 , 雙重享受*雙旋鈕獨立控溫*不沾黏塗層 , 好清洗*1400瓦大火力 *大面積烤肉 , 一次滿足*溫度保險絲 , 高溫自動跳斷 , 安全有保障*玻璃上蓋 , 料理一目了然*排油設計，減少油煙，健康料理</t>
  </si>
  <si>
    <t>aiwa 4L電烤盤AI-DKL02G</t>
  </si>
  <si>
    <t>AI-DKL02G</t>
  </si>
  <si>
    <t>51057329</t>
  </si>
  <si>
    <t>IGEM088M</t>
  </si>
  <si>
    <t>2025/11/1回價，2025/9/1短促，(2/21暫時停售)8/29新機上架</t>
  </si>
  <si>
    <t>商品尺寸:450 x 250 x 170 mm
彩盒尺寸:500 x 315 x 260 mm
商品重量:約4.6 Kgs
包裝重量:約5.2 Kgs
烤盤深度:60 mm
主機電源:110V/60Hz 
總額定消耗
電功率:1200 W</t>
  </si>
  <si>
    <t>450x250x170</t>
  </si>
  <si>
    <t>*4公升深型大烤盤 , 料理靈活多變*無段式旋鈕 , 火力隨意調*不沾黏塗層 , 好清洗*1200瓦大火力 , 快速加熱*分離式鍋盤 , 單獨清洗更輕鬆*溫度保險絲 , 高溫自動跳斷 , 安全有保障*強化玻璃上蓋 , 一目了然</t>
  </si>
  <si>
    <t>aiwa負離子摺疊吹風機(粉藍)AHD33</t>
  </si>
  <si>
    <t>AH-D33(粉藍)</t>
  </si>
  <si>
    <t>51057332</t>
  </si>
  <si>
    <t>IGEM0931</t>
  </si>
  <si>
    <t>113/11/14上架</t>
  </si>
  <si>
    <t>商品尺寸 175x 86 x 210 mm
 彩盒尺寸 140 x 95 x 230 mm
 商品重量 約570 gs
 包裝重量 約700 gs
 額定電壓 110 V
 額定頻率 60Hz
 總額定消耗電功率 1200W</t>
  </si>
  <si>
    <t>175x86x210</t>
  </si>
  <si>
    <t>*負離子數大於1000萬個/cm3*摺疊手柄好攜帶*吊環設計好收納*兩段風速 , 三段溫度(含冷風)選擇</t>
  </si>
  <si>
    <t>aiwa奶泡攪拌機(粉藍)AMF500</t>
  </si>
  <si>
    <t>AMF-500(粉藍)</t>
  </si>
  <si>
    <t>51057334</t>
  </si>
  <si>
    <t>IGEM0933</t>
  </si>
  <si>
    <t>2025/8/1短促，2025/7/1回價，2024/6/1短促，(2/21暫時停售)2024/1/1回價2023/12/1短促113/11/14上架</t>
  </si>
  <si>
    <t>本體尺寸 200*167*246 mm
 彩盒尺寸 190*190*280 mm
 淨重 1.2 Kg 
 最大容量 600 ml
 額定電壓 110V
 額定頻率 60Hz 
 總額定消耗
 電功率 500 W</t>
  </si>
  <si>
    <t>*6 種飲品模式，冷、熱兩用，滿足奶茶控各種需求*磁吸式攪拌發泡組，發泡穩定更綿密*巧克力攪拌罩，防止燒焦*獨特茶葉濾網設計，可直接煮奶茶*600 ml 大口徑食品級 304 不鏽鋼奶泡杯，分離式設計，好拿好清洗*奶泡杯/發泡配件，均為 304 不鏽鋼及食用級PP，用得安心*Tritan 透明杯蓋，不含雙酚A*雙安全裝置：防乾燒、過熱保護</t>
  </si>
  <si>
    <t>aiwa烘被電暖器AB-C600V</t>
  </si>
  <si>
    <t>AB-C600V</t>
  </si>
  <si>
    <t>51057337</t>
  </si>
  <si>
    <t>IGEM095X</t>
  </si>
  <si>
    <t>2023/12/26</t>
  </si>
  <si>
    <t>2023/12/26新機上架</t>
  </si>
  <si>
    <t>本體尺寸	202 x 95.4 x 213 mm
彩盒尺寸	260x215x230mm
機體淨重	1.2 Kg(不含配件)
包裝重量	2Kg
額定電壓	110V
額定頻率	60Hz
總額定消耗電功率	1200 W
商品原產地	中國&lt;CHINA&gt;
認證/電檢字號	R38456
保固期限	12個月
配備/配件(內容物)	烘被管*1、烘鞋管*1、說明書*1</t>
  </si>
  <si>
    <t>202x95.4x213</t>
  </si>
  <si>
    <t>*多功能保暖&amp;烘乾*電暖器模式(1200W)*烘被烘衣烘鞋(600W)*兩段暖風+自然風切換功能*定時功能，最多6小時*低噪音，安靜好眠*小巧便攜,手握把輕鬆提，室內&amp;外出露營皆適合*多重保險最安全,傾倒斷電、阻燃材料、溫度保險絲保護*IPX1 防撥水</t>
  </si>
  <si>
    <t>台灣三洋電機股份有限公司</t>
  </si>
  <si>
    <t>Sanlux 台灣三洋</t>
  </si>
  <si>
    <t>台灣三洋15公斤定頻洗衣機SW-15NS6</t>
  </si>
  <si>
    <t>SW-15NS6</t>
  </si>
  <si>
    <t>51075011</t>
  </si>
  <si>
    <t>IGEM019G</t>
  </si>
  <si>
    <t>2019/8/1新機上架</t>
  </si>
  <si>
    <t>15公斤</t>
  </si>
  <si>
    <t>1040x675x675</t>
  </si>
  <si>
    <t>機板、軸受組立、吊棒組立、洗衣馬達、脫水馬達(不含排水馬達)三年</t>
  </si>
  <si>
    <t>*超音波洗衣機*省力油壓緩降上蓋*全景式強化玻璃上蓋</t>
  </si>
  <si>
    <t>台灣三洋85公升紫外線四層烘碗機SSK-85SUD</t>
  </si>
  <si>
    <t>SSK-85SUD</t>
  </si>
  <si>
    <t>51075016</t>
  </si>
  <si>
    <t>IGEM019L</t>
  </si>
  <si>
    <t>2025/04/07</t>
  </si>
  <si>
    <t>2025/4/7到貨，2025/3/1缺貨 預計3月底到貨，2024/7/12到貨，2024/7/9缺貨，2020/02/17再出貨，2019/8/21重新上架</t>
  </si>
  <si>
    <t>85L</t>
  </si>
  <si>
    <t>710x470x360</t>
  </si>
  <si>
    <t>*層架及內體為不繡鋼材質*安全強化玻璃門+防爆膠膜*光觸媒淨化除臭*85公升大容量設計</t>
  </si>
  <si>
    <t>台灣三洋13公斤定頻洗衣機SW-13NS6A</t>
  </si>
  <si>
    <t>SW-13NS6A</t>
  </si>
  <si>
    <t>51075020</t>
  </si>
  <si>
    <t>IGEM01R6</t>
  </si>
  <si>
    <t>2020/4/9新機上架</t>
  </si>
  <si>
    <t>13公斤</t>
  </si>
  <si>
    <t>1030x598x658</t>
  </si>
  <si>
    <t>*4D鑽石內槽/3D環流槽洗淨*省力油壓緩降上蓋*全景式強化玻璃上蓋</t>
  </si>
  <si>
    <t>可易家電有限公司</t>
  </si>
  <si>
    <t>IRIS</t>
  </si>
  <si>
    <t>IRIS_大拍4.0-雙氣旋偵測除蟎清淨機HEPA13銀離子限定版_IC-FAC3</t>
  </si>
  <si>
    <t>IC-FAC3</t>
  </si>
  <si>
    <t>51075026</t>
  </si>
  <si>
    <t>IGEM021V</t>
  </si>
  <si>
    <t>2025/03/17</t>
  </si>
  <si>
    <t>3/17到貨，2025/2/7缺貨，3/13到貨，1/23缺貨，12/21到貨，12/5缺貨，10/18到貨，8/4缺貨，7/1短促，6/16短促，2021/8/1短促</t>
  </si>
  <si>
    <t>除蹣機</t>
  </si>
  <si>
    <t>白色+金屬粉</t>
  </si>
  <si>
    <t>212x459x250</t>
  </si>
  <si>
    <t>*智能塵蹣感應器，可根據燈號判斷潔淨程度。*超輕量設計，僅1.6KG，操作輕鬆。*市場最寬拍打神器20cm，每分鐘"7000"次震動。*配備銀離子濾網，抗菌除臭。</t>
  </si>
  <si>
    <t>IRIS_大拍5.0-雙氣旋偵測除蟎清淨機HEPA13銀離子限定版(粉)_IC-FAC4</t>
  </si>
  <si>
    <t>IC-FAC4</t>
  </si>
  <si>
    <t>51075027</t>
  </si>
  <si>
    <t>IGEM021W</t>
  </si>
  <si>
    <t>2024/06/28</t>
  </si>
  <si>
    <t>6/28到貨，3/18缺貨，11/14到貨，10/23缺貨，8/11上架</t>
  </si>
  <si>
    <t>白色+玫瑰金</t>
  </si>
  <si>
    <t>420x167x300</t>
  </si>
  <si>
    <t>*智能塵蹣感應器，可根據燈號判斷潔淨程度。*搭載高速強力旋轉刷頭*市場最寬拍打神器30cm，拍打次數大幅提升每分鐘14000次震動。*簡易操作按鈕*主機內已裝入集塵盒*1、大顆粒過濾袋*1、FAC4專用HEPA13濾網*1另外贈送:大顆粒過濾袋24入</t>
  </si>
  <si>
    <t>台灣三洋13公斤變頻洗衣機(不銹鋼)SW-13DVGS</t>
  </si>
  <si>
    <t>SW-13DVGS</t>
  </si>
  <si>
    <t>51075030</t>
  </si>
  <si>
    <t>IGEM025M</t>
  </si>
  <si>
    <t>2023/04/01</t>
  </si>
  <si>
    <t>不銹鋼(S)</t>
  </si>
  <si>
    <t>1030x550x615</t>
  </si>
  <si>
    <t>*3D環流槽洗淨*直驅式變頻馬達*4D鑽石內槽</t>
  </si>
  <si>
    <t>台灣三洋102公升雙門定頻冰箱(珍珠白)SR-C102B1</t>
  </si>
  <si>
    <t>SR-C102B1</t>
  </si>
  <si>
    <t>51075034</t>
  </si>
  <si>
    <t>IGEM025Q</t>
  </si>
  <si>
    <t>2023/10/12</t>
  </si>
  <si>
    <t>12/12到貨</t>
  </si>
  <si>
    <t>珍珠白(S)</t>
  </si>
  <si>
    <t>102公升</t>
  </si>
  <si>
    <t>838x477x557</t>
  </si>
  <si>
    <t>電冰箱冷媒路徑系統、壓縮機及主基板(不含顯示基板)保證三年</t>
  </si>
  <si>
    <t>*美背式設計*冷藏室LED燈*R600a冷媒</t>
  </si>
  <si>
    <t>台灣三洋240公升變頻直立式冷凍櫃(銀)SCR-V240F</t>
  </si>
  <si>
    <t>SCR-V240F</t>
  </si>
  <si>
    <t>51075047</t>
  </si>
  <si>
    <t>IGEM060T</t>
  </si>
  <si>
    <t>2023/06/01</t>
  </si>
  <si>
    <t>8/1起調漲。1110524停售/1110505到貨/1110301缺貨/1100709到貨/1100705缺貨</t>
  </si>
  <si>
    <t>240公升</t>
  </si>
  <si>
    <t>1645x595x645</t>
  </si>
  <si>
    <t>*R600a環保冷媒*省力把手*變頻高效*自動除霜</t>
  </si>
  <si>
    <t>台灣三洋165公升變頻直立式冷凍櫃SCR-V168F</t>
  </si>
  <si>
    <t>SCR-V168F</t>
  </si>
  <si>
    <t>51075050</t>
  </si>
  <si>
    <t>IGEM060W</t>
  </si>
  <si>
    <t>8/1起調漲。4/19新機上架</t>
  </si>
  <si>
    <t>165公升</t>
  </si>
  <si>
    <t>1300x515x620</t>
  </si>
  <si>
    <t>*R600a環保冷媒*觸碰式溫度控制*彩晶玻璃門扉*隱形側拉把手*自動除霜</t>
  </si>
  <si>
    <t>台灣三洋240公升變頻直立式冷凍櫃SCR-V248GF</t>
  </si>
  <si>
    <t>SCR-V248GF</t>
  </si>
  <si>
    <t>51075051</t>
  </si>
  <si>
    <t>IGEM060X</t>
  </si>
  <si>
    <t>*R600a環保冷媒*數位觸控面板*美型隱藏式把手*變頻高效</t>
  </si>
  <si>
    <t>台灣三洋17公斤超音波洗衣機SW-18AS7</t>
  </si>
  <si>
    <t>SW-18AS7</t>
  </si>
  <si>
    <t>51075052</t>
  </si>
  <si>
    <t>IGEM060Y</t>
  </si>
  <si>
    <t>2022/4/19新機上架</t>
  </si>
  <si>
    <t>1060x640x675</t>
  </si>
  <si>
    <t>*超音波洗淨*全景玻璃上蓋*省力油壓緩降*耐腐蝕不鏽鋼機身</t>
  </si>
  <si>
    <t>台灣三洋7.5公斤乾衣機SD-85UA</t>
  </si>
  <si>
    <t>SD-85UA</t>
  </si>
  <si>
    <t>51075055</t>
  </si>
  <si>
    <t>IGEM0611</t>
  </si>
  <si>
    <t>2025/07/03</t>
  </si>
  <si>
    <t>7.5公斤</t>
  </si>
  <si>
    <t>740x660x590</t>
  </si>
  <si>
    <t>*旋鈕式按鍵*冷熱風乾衣選擇*兩段溫控*便利烘物架</t>
  </si>
  <si>
    <t>台灣三洋410公升變頻直立式冷凍櫃SCR-V420FA</t>
  </si>
  <si>
    <t>SCR-V420FA</t>
  </si>
  <si>
    <t>51075064</t>
  </si>
  <si>
    <t>IGEM067F</t>
  </si>
  <si>
    <t>1570x711x810</t>
  </si>
  <si>
    <t>*R600a環保冷媒、活動式置物棚、高溫警示提醒、大型省力把手</t>
  </si>
  <si>
    <t>台灣三洋_129公升雙門變頻冰箱_SR-C130BV1</t>
  </si>
  <si>
    <t>SR-C130BV1</t>
  </si>
  <si>
    <t>51075065</t>
  </si>
  <si>
    <t>IGEM075A</t>
  </si>
  <si>
    <t>2024/12/20</t>
  </si>
  <si>
    <t>12/20到貨</t>
  </si>
  <si>
    <t>129公升</t>
  </si>
  <si>
    <t>1103x485x569</t>
  </si>
  <si>
    <t>*R600a環保冷媒*隱藏式把手*蔬果保鮮室*冷藏室LED燈</t>
  </si>
  <si>
    <t>台灣三洋_210公升雙門變頻冰箱_SR-C210BV1A</t>
  </si>
  <si>
    <t>SR-C210BV1A</t>
  </si>
  <si>
    <t>51075066</t>
  </si>
  <si>
    <t>IGEM075B</t>
  </si>
  <si>
    <t>3/1新機上架</t>
  </si>
  <si>
    <t>210公升</t>
  </si>
  <si>
    <t>1465x545x590</t>
  </si>
  <si>
    <t>*R600a環保冷媒*多層風流出風口*蔬果保鮮室*冷藏室LED燈</t>
  </si>
  <si>
    <t>台灣三洋_250公升雙門變頻冰箱_SR-C250BV1A</t>
  </si>
  <si>
    <t>SR-C250BV1A</t>
  </si>
  <si>
    <t>51075067</t>
  </si>
  <si>
    <t>IGEM075C</t>
  </si>
  <si>
    <t>250公升</t>
  </si>
  <si>
    <t>1700x545x590</t>
  </si>
  <si>
    <t>R600a環保冷媒、多層風流出風口、蔬果保鮮室、冷藏室LED燈</t>
  </si>
  <si>
    <t>台灣三洋_606公升雙門變頻冰箱_SR-V610B</t>
  </si>
  <si>
    <t>SR-V610B</t>
  </si>
  <si>
    <t>51075069</t>
  </si>
  <si>
    <t>IGEM075E</t>
  </si>
  <si>
    <t>606公升</t>
  </si>
  <si>
    <t>1848x766x774</t>
  </si>
  <si>
    <t>*加大蔬果室*R600a環保冷媒*觸控式溫度調整*急速冷凍*ECO節能</t>
  </si>
  <si>
    <t>台灣三洋_10公斤熱泵式乾衣機_ASD-100UA</t>
  </si>
  <si>
    <t>ASD-100UA</t>
  </si>
  <si>
    <t>51075071</t>
  </si>
  <si>
    <t>IGEM075G</t>
  </si>
  <si>
    <t>2025/09/15</t>
  </si>
  <si>
    <t>9/15上架</t>
  </si>
  <si>
    <t>10公斤</t>
  </si>
  <si>
    <t>850x595x650</t>
  </si>
  <si>
    <t>*熱泵式除溼型乾衣*三段供乾溫度*防皺除菌*24小時預約乾衣*不鏽鋼內槽</t>
  </si>
  <si>
    <t>台灣三洋_6.5公斤定頻單槽洗衣機_ASW-68HTB</t>
  </si>
  <si>
    <t>ASW-68HTB</t>
  </si>
  <si>
    <t>51075074</t>
  </si>
  <si>
    <t>IGEM0851</t>
  </si>
  <si>
    <t>2023/07/01</t>
  </si>
  <si>
    <t>6.5公斤</t>
  </si>
  <si>
    <t>837x514x525</t>
  </si>
  <si>
    <t>*槽洗淨功能*不鏽鋼晶鑽內槽*24小時預約洗衣*兒童安全鎖</t>
  </si>
  <si>
    <t>台灣三洋全電壓多功能旅行鍋EC-15WTC(奶茶色)</t>
  </si>
  <si>
    <t>EC-15WTC</t>
  </si>
  <si>
    <t>51075079</t>
  </si>
  <si>
    <t>IGEM0856</t>
  </si>
  <si>
    <t>2023/08/01</t>
  </si>
  <si>
    <t>2025/9/10短促，2023/8/1新機上架</t>
  </si>
  <si>
    <t>奶茶</t>
  </si>
  <si>
    <t>75x150x110</t>
  </si>
  <si>
    <t>上蓋把手好拿取*可折疊收納攜帶方便*可當煎烤盤及電煮鍋*通電開啟指示燈*鍋體內部為大金塗層*適用電壓(AC 100~240V)*火力大小可調整</t>
  </si>
  <si>
    <t>台灣三洋_17公斤變頻不鏽鋼單槽洗衣機_SW-V17SA</t>
  </si>
  <si>
    <t>SW-V17SA</t>
  </si>
  <si>
    <t>51075082</t>
  </si>
  <si>
    <t>IGEM087L</t>
  </si>
  <si>
    <t>*雙渦輪迴轉盤，強勁雙漩渦水*超大玻璃觸碰面板*3D環流槽洗淨*直驅式變頻馬達，超音波洗衣科技</t>
  </si>
  <si>
    <t>台灣三洋_18公斤變頻單槽洗衣機_SW-V19A</t>
  </si>
  <si>
    <t>SW-V19A</t>
  </si>
  <si>
    <t>51075083</t>
  </si>
  <si>
    <t>IGEM087M</t>
  </si>
  <si>
    <t>18公斤</t>
  </si>
  <si>
    <t>台灣三洋_156公升雙門變頻下冷凍冰箱(白)_SR-V150BF</t>
  </si>
  <si>
    <t>SR-V150BF</t>
  </si>
  <si>
    <t>51075088</t>
  </si>
  <si>
    <t>IGEM098X</t>
  </si>
  <si>
    <t>156公升</t>
  </si>
  <si>
    <t>1292x480x580</t>
  </si>
  <si>
    <t>*R600a環保冷媒*上冷藏下冷凍*美背式設計*冷藏室LED燈</t>
  </si>
  <si>
    <t>台灣三洋_250公升雙門變頻下冷凍冰箱(白)_SR-V250BF</t>
  </si>
  <si>
    <t>SR-V250BF</t>
  </si>
  <si>
    <t>51075089</t>
  </si>
  <si>
    <t>IGEM098Y</t>
  </si>
  <si>
    <t>2024/04/25</t>
  </si>
  <si>
    <t>4/25到貨</t>
  </si>
  <si>
    <t>1810x540x590</t>
  </si>
  <si>
    <t>台灣三洋_325公升雙門變頻下冷凍冰箱(白)_SR-V350BF</t>
  </si>
  <si>
    <t>SR-V350BF</t>
  </si>
  <si>
    <t>51075090</t>
  </si>
  <si>
    <t>IGEM098Z</t>
  </si>
  <si>
    <t>325公升</t>
  </si>
  <si>
    <t>1855x595x635</t>
  </si>
  <si>
    <t>(2026/05/11~2026/08/07) 可微波保鮮盒(DS-B1373P)</t>
  </si>
  <si>
    <t>*R600a環保冷媒*上冷藏下冷凍*美背式設計*附紅酒架</t>
  </si>
  <si>
    <t>台灣三洋_490公升雙門變頻冰箱(灰黑)_SR-V490B</t>
  </si>
  <si>
    <t>SR-V490B</t>
  </si>
  <si>
    <t>51075091</t>
  </si>
  <si>
    <t>IGEM0991</t>
  </si>
  <si>
    <t>2024/12/19</t>
  </si>
  <si>
    <t>12/19到貨</t>
  </si>
  <si>
    <t>灰黑</t>
  </si>
  <si>
    <t>490公升</t>
  </si>
  <si>
    <t>1855x700x700</t>
  </si>
  <si>
    <t>*R600a環保冷媒*強化玻璃棚架*冷凍室/冷藏室LED燈*蔬果室加大</t>
  </si>
  <si>
    <t>KOIZUMI</t>
  </si>
  <si>
    <t>日本KOIZUMI 10吋復古電風扇 (藍白款)KLF-G035-AE</t>
  </si>
  <si>
    <t>KLF-G035-AE</t>
  </si>
  <si>
    <t>51075092</t>
  </si>
  <si>
    <t>IGEM1054</t>
  </si>
  <si>
    <t>2025/4/1短促，2024/7/24新機上市</t>
  </si>
  <si>
    <t>藍白色</t>
  </si>
  <si>
    <t>*扇葉尺寸：10吋
*風量段數：三段(強/中/弱)
*額定電源：AC110V / 60Hz
*額定功率：33W±3W
*電線長度：1.8m
*尺寸：25.2*21.2*41.2cm
*材質：
- 馬達前殼/後殼/腳台/扇葉:PP 塑膠
- 按鍵:ABS樹脂材質
- 前網/後網:SGCC(鍍鋅鋼板)/鐵線
- 旋鈕:ABS樹脂材質
*重量：2.1kg
*產地：日本設計/中國製造          
*BSMI許可字號:R3B770</t>
  </si>
  <si>
    <t>252x212x412</t>
  </si>
  <si>
    <t>馬達 2 年保固</t>
  </si>
  <si>
    <t>*昭和經典配色，百搭好看*復古按鍵，操作直覺*三段風量，暖冷自知*定時旋鈕，聰明省電*配件可拆，清潔方便*馬達2年保固最安心</t>
  </si>
  <si>
    <t>日本KOIZUMI 10吋復古電風扇 (綠白款)KLF-G035-GE</t>
  </si>
  <si>
    <t>KLF-G035-GE</t>
  </si>
  <si>
    <t>51075093</t>
  </si>
  <si>
    <t>IGEM1055</t>
  </si>
  <si>
    <t>綠白色</t>
  </si>
  <si>
    <t>*尺寸：25.2*21.2*41.2cm
*材質：
- 馬達前殼/後殼/腳台/扇葉:PP 塑膠
- 按鍵:ABS樹脂材質
- 前網/後網:SGCC(鍍鋅鋼板)/鐵線
- 旋鈕:ABS樹脂材質
*重量：2.1kg
*產地：日本設計/中國製造              
*BSMI許可字號:R3B770</t>
  </si>
  <si>
    <t>(2026/06/01~2026/07/31) 日本KOIZUMI復古電風扇-手機支架</t>
  </si>
  <si>
    <t>日本KOIZUMI 12吋復古電風扇 (藍白款)KLF-G285</t>
  </si>
  <si>
    <t>KLF-G285</t>
  </si>
  <si>
    <t>51075094</t>
  </si>
  <si>
    <t>IGEM1056</t>
  </si>
  <si>
    <t>2025/5/1短促，2024/7/24新機上市</t>
  </si>
  <si>
    <t>*扇葉尺寸：12吋
*風量段數：三段(強/中/弱)
*額定電源：AC110V / 60Hz
*額定功率：32W
*電線長度：1.6m
*尺寸：35*25*85.4cm
材質：
- 馬達前殼/後殼/腳台/扇葉:PP 塑膠
- 按鍵:ABS樹脂材質
- 前網/後網:SGCC(鍍鋅鋼板)/鐵線
- 旋鈕:ABS樹脂材質
*重量：3.7kg
*產地：日本設計/中國製造</t>
  </si>
  <si>
    <t>350x250x854</t>
  </si>
  <si>
    <t>千石阿拉丁</t>
  </si>
  <si>
    <t>日本 Sengoku Aladdin 千石阿拉丁 2枚燒復古多用途烤箱 AET-GS13T-G (綠色)</t>
  </si>
  <si>
    <t>AET-GS13T-G</t>
  </si>
  <si>
    <t>51075096</t>
  </si>
  <si>
    <t>IGEM107K</t>
  </si>
  <si>
    <t>2025/12/08</t>
  </si>
  <si>
    <t>2025/12/8到貨，2025/9/11缺貨，2025/7/1回價，2025/4/1短促，2024/10/1短促，2024/8/1新機上架</t>
  </si>
  <si>
    <t>設計/產地：日本設計/中國製造
 尺寸(cm)：
 外型尺寸/長36、寬26、高23(CM)
 重量(kg)：5.2
 電壓：110V
 額定消耗功率：1350W
 電線長度：1.2M
 型號：AET-GS13T
 BSMI: R3B770
 其它說明：溫度設定100度-280度，時間設定(單次) :0分-15分
 售後服務: 正常使用下全機保固一年(不包含主機的配件)</t>
  </si>
  <si>
    <t>350x265x235</t>
  </si>
  <si>
    <t>正常使用下全機保固一年(不包含主機的配件)</t>
  </si>
  <si>
    <t>*人氣熱銷突破300萬台*日本獨家專利0.2秒瞬熱*主婦好幫手！蒸、烤、煮、加熱一台搞定（附贈專用烤盤）*採世界首創遠紅外石墨燈管，可達280度超高溫*台灣總代理，5大保證保固維修好安心</t>
  </si>
  <si>
    <t>日本 Sengoku Aladdin 千石阿拉丁 2枚燒復古多用途烤箱 AET-GS13T-W (白色)</t>
  </si>
  <si>
    <t>AET-GS13T-W</t>
  </si>
  <si>
    <t>51075097</t>
  </si>
  <si>
    <t>IGEM107L</t>
  </si>
  <si>
    <t>2025/12/8到貨，2025/10/1缺貨，2025/7/1回價，2025/4/1短促，2024/10/1短促，2024/8/1新機上架</t>
  </si>
  <si>
    <t>日本 Sengoku Aladdin 瞬熱減煙迷你烤盤 CAG-MG7T(綠色)</t>
  </si>
  <si>
    <t>CAG-MG7T</t>
  </si>
  <si>
    <t>51075100</t>
  </si>
  <si>
    <t>IGEM119Y</t>
  </si>
  <si>
    <t>2025/8/1短促，2025/3/10短促，2025/3/5上架</t>
  </si>
  <si>
    <t>型號：CAG-MG7T
 顏色：古典綠
 額定電源：AC110V / 60Hz
 額定功率：750W
 材質：
 - 本體：PBT樹脂
 - 烤盤：鋁合金(不沾塗層)
 - 烤盤下方(銀色部件)：不鏽鋼材質
 - 水盤：鋼板(不沾塗層)
 尺寸：長 35.5 x 寬 25.5 x 高 12.2 (cm)
 線長：2.3 m
 重量：約 2.8 kg
 配件：油切波紋烤盤、分離式電源線、說明書、小冊子
 產地：日本設計/中國製造
 保固：正常使用下全機保固一年(不包含主機的配件)</t>
  </si>
  <si>
    <t>355x255x122</t>
  </si>
  <si>
    <t>*居家烤盤首選！日本熱銷破 5 億，首次登台*獨家減煙 |遠離傳統烤盤,99.9%完美抑制油煙* 專利黑科技|日本原裝0.2秒遠紅外石墨燈管,強大的熱能穿透力,烤出脆皮肉嫩口感*雙重油切 |99.9%有感去油,吃燒肉輕鬆健康0負擔*首創4重熱導| 四種熱能完美結合,達到高熱傳導x集中均一效果*最佳溫度230度| 和牛最佳烤度,吃到最鮮多汁的和牛*三重直覺模式| 智能調溫減煙,操作直覺,不用思考*400ml超深大水盤| 好拿好清好安全*節能省電| 僅需750W功率,不怕跳電又省電</t>
  </si>
  <si>
    <t>台灣三洋_475公升三門變頻冰箱_SR-V480C</t>
  </si>
  <si>
    <t>SR-V480C</t>
  </si>
  <si>
    <t>51075102</t>
  </si>
  <si>
    <t>IGEM120L</t>
  </si>
  <si>
    <t>2025/03/20</t>
  </si>
  <si>
    <t>9/10重新上架</t>
  </si>
  <si>
    <t>475公升</t>
  </si>
  <si>
    <t>1750x726x754</t>
  </si>
  <si>
    <t>*R600a環保冷媒*美背式設計*冷藏室LED燈</t>
  </si>
  <si>
    <t>台灣三洋_418公升單門變頻冷凍櫃_SCR-V418GF</t>
  </si>
  <si>
    <t>SCR-V418GF</t>
  </si>
  <si>
    <t>51075103</t>
  </si>
  <si>
    <t>IGEM120M</t>
  </si>
  <si>
    <t>418公升</t>
  </si>
  <si>
    <t>1688x710x790</t>
  </si>
  <si>
    <t>*自動除霜功能*急速冷凍功能*智能警示提醒*R600a環保新冷媒</t>
  </si>
  <si>
    <t>台灣三洋_15公斤直立式變頻洗衣機_SW-V15A</t>
  </si>
  <si>
    <t>SW-V15A</t>
  </si>
  <si>
    <t>51075104</t>
  </si>
  <si>
    <t>IGEM120N</t>
  </si>
  <si>
    <t>銀灰</t>
  </si>
  <si>
    <t>*3D環流槽洗淨*超音波洗衣科技*直驅式變頻馬達*全觸控式全景玻璃上蓋面板</t>
  </si>
  <si>
    <t>台灣三洋_15公斤直立式變頻內外不鏽鋼洗衣機_SW-V15SA</t>
  </si>
  <si>
    <t>SW-V15SA</t>
  </si>
  <si>
    <t>51075105</t>
  </si>
  <si>
    <t>IGEM120O</t>
  </si>
  <si>
    <t>*3D環流槽洗淨*超音波洗衣科技*直驅式變頻馬達*全觸控式全景玻璃上蓋面板+不鏽鋼外殼</t>
  </si>
  <si>
    <t>台灣三洋_148公升單門變頻臥室冷凍櫃_SCF-V150M</t>
  </si>
  <si>
    <t>SCF-V150M</t>
  </si>
  <si>
    <t>51075106</t>
  </si>
  <si>
    <t>IGEM120P</t>
  </si>
  <si>
    <t>148公升</t>
  </si>
  <si>
    <t>845x631x555</t>
  </si>
  <si>
    <t>*庫內溫度即時顯示*最高溫10度*冷藏功能/最低溫*-30度冷凍功能自由切換*LED顯示面板*電子式控溫</t>
  </si>
  <si>
    <t>台灣三洋_205公升單門變頻臥室冷凍櫃_SCF-V205M</t>
  </si>
  <si>
    <t>SCF-V205M</t>
  </si>
  <si>
    <t>51075107</t>
  </si>
  <si>
    <t>IGEM120Q</t>
  </si>
  <si>
    <t>205公升</t>
  </si>
  <si>
    <t>845x815x555</t>
  </si>
  <si>
    <t>*庫內溫度即時顯示*最高溫10度冷藏功能/最低溫-30度冷凍功能自由切換*LED顯示面板*電子式控溫+玻璃拉門隔熱節能設計</t>
  </si>
  <si>
    <t>台灣三洋_13公斤直立式變頻洗衣機_ASW-130DVA</t>
  </si>
  <si>
    <t>ASW-130DVA</t>
  </si>
  <si>
    <t>51075108</t>
  </si>
  <si>
    <t>IGEM120R</t>
  </si>
  <si>
    <t>流沙金</t>
  </si>
  <si>
    <t>990x645x601</t>
  </si>
  <si>
    <t>*八段水位自動設定*槽洗淨功能*不鏽鋼內槽*油壓緩降玻璃上蓋</t>
  </si>
  <si>
    <t>IRIS_大拍5.0-雙氣旋偵測除蟎清淨機HEPA13銀離子限定版(銀)_IC-FAC4</t>
  </si>
  <si>
    <t>IC-FAC4(銀色)</t>
  </si>
  <si>
    <t>51075109</t>
  </si>
  <si>
    <t>IGEM121L</t>
  </si>
  <si>
    <t>2025/4/1新色上架</t>
  </si>
  <si>
    <t>日本KOIZUMI暴風級雙渦輪負離子吹風機 特仕版 KHD-G903-AE</t>
  </si>
  <si>
    <t>KHD-G903-AE</t>
  </si>
  <si>
    <t>51075110</t>
  </si>
  <si>
    <t>IGEM122U</t>
  </si>
  <si>
    <t>6/1回價，2025/4/1新機上架</t>
  </si>
  <si>
    <t>霧藍</t>
  </si>
  <si>
    <t>使用時:253x95x280;收納時:272x95x147</t>
  </si>
  <si>
    <t>*業界領先， 2.4㎥/分 大風量*頭皮護理模式，從根本養護秀髮*5 段風速切換，隨心吹整造型 *5 處負離子出風，去除毛躁*獨家清潔模式，機身不卡毛絮*獨家風嘴設計，依你需求而變*冷熱風自動切換，撫平毛躁細髮*大液晶螢幕，溫度一目瞭然</t>
  </si>
  <si>
    <t>日本 KOIZUMI 鵝頸颶風循環扇KCF-G541-CE</t>
  </si>
  <si>
    <t>KCF-G541-CE</t>
  </si>
  <si>
    <t>51075111</t>
  </si>
  <si>
    <t>IGEM127T</t>
  </si>
  <si>
    <t>岩灰</t>
  </si>
  <si>
    <t>電壓規格：110V／台灣專用插頭
 功率：約 32W
 噪音範圍：18–50dB（依風段而異）</t>
  </si>
  <si>
    <t>非人為因素 保固1年</t>
  </si>
  <si>
    <t>*獨特鵝頸造型*高效循環風力*12段風量調節 × 自動擺頭功能*靜音設計，最低僅 18dB*無線遙控 + LED 觸控面板*輕巧可提設計</t>
  </si>
  <si>
    <t>台灣三洋_580公升雙門變頻冰箱(銀灰)_SR-V582B</t>
  </si>
  <si>
    <t>SR-V582B</t>
  </si>
  <si>
    <t>51075112</t>
  </si>
  <si>
    <t>IGEM132F</t>
  </si>
  <si>
    <t>2025/11/30</t>
  </si>
  <si>
    <t>580L</t>
  </si>
  <si>
    <t>1828x766x774</t>
  </si>
  <si>
    <t>*DC直流變頻壓縮機*負3度微凍室*急速冷凍功能*強化玻璃棚架(可調式)*冷凍室LED燈照明*全平面采晶鏡面鋼板</t>
  </si>
  <si>
    <t>台灣三洋_606公升三門變頻冰箱(星光灰)_SR-V612C</t>
  </si>
  <si>
    <t>SR-V612C</t>
  </si>
  <si>
    <t>51075113</t>
  </si>
  <si>
    <t>IGEM132G</t>
  </si>
  <si>
    <t>星光灰</t>
  </si>
  <si>
    <t>606L</t>
  </si>
  <si>
    <t>台灣三洋_97公升單門變頻冰箱(白)_SR-V97A</t>
  </si>
  <si>
    <t>SR-V97A</t>
  </si>
  <si>
    <t>51075114</t>
  </si>
  <si>
    <t>IGEM132H</t>
  </si>
  <si>
    <t>97L</t>
  </si>
  <si>
    <t>*美背式設計*R600a環保冷媒*直冷式*變頻壓縮機</t>
  </si>
  <si>
    <t>台灣三洋_18公斤直立式變頻內外槽不鏽鋼洗衣機_SW-V19ADS</t>
  </si>
  <si>
    <t>SW-V19ADS</t>
  </si>
  <si>
    <t>51075115</t>
  </si>
  <si>
    <t>IGEM132I</t>
  </si>
  <si>
    <t>1095x640x698</t>
  </si>
  <si>
    <t>*洗劑智慧投入*超音波洗衣科技*直驅式變頻馬達*省力緩降上蓋*槽內照明燈</t>
  </si>
  <si>
    <t>台灣三洋_17公斤直立式變頻玫瑰金色洗衣機_SW-V17AD</t>
  </si>
  <si>
    <t>SW-V17AD</t>
  </si>
  <si>
    <t>51075116</t>
  </si>
  <si>
    <t>IGEM132J</t>
  </si>
  <si>
    <t>台灣三洋 6L除濕機 SDH-68M</t>
  </si>
  <si>
    <t>SDH-68M</t>
  </si>
  <si>
    <t>51075117</t>
  </si>
  <si>
    <t>IGEM133Z</t>
  </si>
  <si>
    <t>476x290x240</t>
  </si>
  <si>
    <t>*6公升/日*雙8數字顯示*水滿自動斷電4L*可外接排水管*甲殼素濾網*AC 110V / 60HZ*額定消耗電功率 109W*年耗電量(度): 59度*適用坪數 :6-8坪</t>
  </si>
  <si>
    <t>台灣三洋 10.5L除濕機 SDH-108M</t>
  </si>
  <si>
    <t>SDH-108M</t>
  </si>
  <si>
    <t>51075118</t>
  </si>
  <si>
    <t>IGEM1341</t>
  </si>
  <si>
    <t>590x346x242</t>
  </si>
  <si>
    <t>*10.5公升/日*雙8數字顯示*水滿自動斷電4L*可外接排水管*甲殼素濾網*AC 110V / 60HZ*額定消耗電功率 158W*年耗電量(度): 86度*適用坪數 :10-12坪</t>
  </si>
  <si>
    <t>台灣三洋 12L除濕機 SDH-128M</t>
  </si>
  <si>
    <t>SDH-128M</t>
  </si>
  <si>
    <t>51075119</t>
  </si>
  <si>
    <t>IGEM1342</t>
  </si>
  <si>
    <t>*12公升/日*雙8數字顯示*水滿自動斷電4L*可外接排水管*甲殼素濾網*AC 110V / 60HZ*額定消耗電功率 180W*年耗電量(度): 98度*適用坪數 :12-14坪</t>
  </si>
  <si>
    <t>台灣三洋 16L除濕機 SDH-168M</t>
  </si>
  <si>
    <t>SDH-168M</t>
  </si>
  <si>
    <t>51075120</t>
  </si>
  <si>
    <t>IGEM1343</t>
  </si>
  <si>
    <t>16L</t>
  </si>
  <si>
    <t>*16公升/日*雙8數字顯示*水滿自動斷電4L*可外接排水管*甲殼素濾網
*額定消耗電功率 216W*年耗電量(度): 117度*適用坪數 :16-20坪</t>
  </si>
  <si>
    <t>台灣三洋_430公升雙門變頻冰箱(銀灰)_SR-V430B</t>
  </si>
  <si>
    <t>SR-V430B</t>
  </si>
  <si>
    <t>51075121</t>
  </si>
  <si>
    <t>IGEM135P</t>
  </si>
  <si>
    <t>8/8新機上架</t>
  </si>
  <si>
    <t>430L</t>
  </si>
  <si>
    <t>1685x700x700</t>
  </si>
  <si>
    <t>*DC直流變頻壓縮機*移動式密封蛋盒*獨立式活動製冰盒*強化玻璃棚架(可調式)*觸控式溫度調整</t>
  </si>
  <si>
    <t>台灣三洋_10公斤直立式定頻洗衣機(白)_ASW-100HTB</t>
  </si>
  <si>
    <t>ASW-100HTB</t>
  </si>
  <si>
    <t>51075122</t>
  </si>
  <si>
    <t>IGEM147O</t>
  </si>
  <si>
    <t>2025/10/14</t>
  </si>
  <si>
    <t>10/14新機上架</t>
  </si>
  <si>
    <t>93x540x562</t>
  </si>
  <si>
    <t>*全景玻璃上蓋*油壓緩降上蓋*槽洗淨功能*不銹鋼脫水槽*NEURO&amp;FUZZY自動洗衣</t>
  </si>
  <si>
    <t>台灣三洋_12公斤直立式定頻洗衣機(白)_ASW-120HTB</t>
  </si>
  <si>
    <t>ASW-120HTB</t>
  </si>
  <si>
    <t>51075123</t>
  </si>
  <si>
    <t>IGEM147Q</t>
  </si>
  <si>
    <t>965x570x592</t>
  </si>
  <si>
    <t>台灣三洋_13公斤直立式變頻洗衣機(白)_ASW-V13H</t>
  </si>
  <si>
    <t>ASW-V13H</t>
  </si>
  <si>
    <t>51075124</t>
  </si>
  <si>
    <t>IGEM147R</t>
  </si>
  <si>
    <t>990x601x645</t>
  </si>
  <si>
    <t>台灣三洋_240公升單門變頻冷凍櫃(白)_WLK-238VF</t>
  </si>
  <si>
    <t>WLK-238VF</t>
  </si>
  <si>
    <t>51075125</t>
  </si>
  <si>
    <t>IGEM147S</t>
  </si>
  <si>
    <t>240L</t>
  </si>
  <si>
    <t>*急速冷凍*變頻省電*自動除霜*省力把手</t>
  </si>
  <si>
    <t>台灣三洋_305公升單門冷藏櫃_SRM-310RA</t>
  </si>
  <si>
    <t>SRM-310RA</t>
  </si>
  <si>
    <t>51075126</t>
  </si>
  <si>
    <t>IGEM147T</t>
  </si>
  <si>
    <t>305L</t>
  </si>
  <si>
    <t>1650x600x670</t>
  </si>
  <si>
    <t>*冷度可依需要調整+2°C~ +8°C*雙層防霧強化玻璃門*除霧裝置*特殊設計不結冰球*自動循環系統*內部 LED照明燈*多段式可調網棚*溫度調節旋鈕*溫度異常警示聲光提醒*前後移動式腳輪設計</t>
  </si>
  <si>
    <t>台灣三洋_400公升單門冷藏櫃_SRM-410RA</t>
  </si>
  <si>
    <t>SRM-410RA</t>
  </si>
  <si>
    <t>51075127</t>
  </si>
  <si>
    <t>IGEM147U</t>
  </si>
  <si>
    <t>400L</t>
  </si>
  <si>
    <t>1796x616x743</t>
  </si>
  <si>
    <t>日本KOIZUMI 善變電棒組 (3變可調電棒捲 KHR-G070+ 珍珠離子夾 KHS-G650-WE)</t>
  </si>
  <si>
    <t>KHR-G070+KHS-G650-WE</t>
  </si>
  <si>
    <t>51075131</t>
  </si>
  <si>
    <t>IGEM148B</t>
  </si>
  <si>
    <t>2026/02/04</t>
  </si>
  <si>
    <t>型號：KHS-G650
材質：尼龍、PC
機體尺寸：18.7 x 3.1 x 3.3 (cm)
彩盒尺寸：21 x 4 x 8.5 (cm)
重量：125g
電源：USB充電式
消費電力：5W(充電時)
充電時間：4小時
溫度調節：兩階段(160, 200度)
連續使用時間：約25分鐘(溫度200度C時)
內容物：珍珠離子夾、USB充電線、使用說明書、收納袋
BSMI：T3B770
產地：日本設計 / 中國製造
保固：正常使用下保固一年(不包含主機的配件)</t>
  </si>
  <si>
    <t>【KHR-G070】
*一支抵三支！旋轉切換 26 / 30 / 36mm
*陶瓷塗層＋四段控溫，護髮同時捲出完美弧度
*僅380g，輕巧不手痠，60秒預熱趕時間也OK！
*旅行便攜不帶變壓器，適用於國際電壓AC100~240V！
【KHS-G650】
*無線直捲2用
*手掌大小，只有125g，比手機還輕！
*無線操作＋可拆鋰電池，可上飛機！
*極細板＋側邊梳齒，補瀏海、壓翹髮尾都超順手
*附安全鎖與收納蓋，包包帶著走超安心</t>
  </si>
  <si>
    <t>IRIS 循環衣物乾燥除濕機 DDC-60-I(象牙白)</t>
  </si>
  <si>
    <t>DDC-60-I(象牙白)</t>
  </si>
  <si>
    <t>51075132</t>
  </si>
  <si>
    <t>IGEM152H</t>
  </si>
  <si>
    <t xml:space="preserve">"型號：DDC-60
尺寸：28.9 x 24.7 x 65.7 (cm) 
重量：8.5kg 
額定電壓：110V/60Hz 
額定功率：590W 
最大除濕坪數：7.2坪 
最大除濕量：5.8L/日 
水箱容量：2.5L 
電源線長：1.6m 
材質：ABS樹脂、聚丙烯、金屬
BSMI許可字號：R3C764
保固：正常使用下主機保固1年(不包含主機的配件) 
產地：日本設計 中國製造"
</t>
  </si>
  <si>
    <t>657x289x247</t>
  </si>
  <si>
    <t xml:space="preserve"> 環境除溼 x 室內晾衣 x 預防發霉 x 預防結霜 x 預防發霉
 快速乾衣！可防止房間因潮濕產生異味
 除溼輪式！預防發霉及結霜，室內晾衣不煩惱
 除溼力5.8L/日，適用坪數7.2坪！降低蟎蟲滋生繁殖環境
 環保零耗材，省錢環保更放心
 三段風量可調節！除濕及循環風面積不受拘束！
 超廣角 3D循環風！想怎麼吹就怎麼吹，衣物/浴室乾燥更加全面！
 除濕結合循環風！直接對衣物進行風乾，乾燥效率大大提升
原廠1年保固好安心！售後不怕找不到
</t>
  </si>
  <si>
    <t>台灣三洋_530公升三門變頻冰箱(銀灰)_SR-V532C</t>
  </si>
  <si>
    <t>SR-V532C</t>
  </si>
  <si>
    <t>51075133</t>
  </si>
  <si>
    <t>IGEM153U</t>
  </si>
  <si>
    <t>1848x726x754</t>
  </si>
  <si>
    <t>1</t>
  </si>
  <si>
    <t>DC直流變頻壓縮機
移動式密封蛋盒
獨立式活動製冰盒
強化玻璃棚架(可調式)
觸控式溫度調整
-3°C微凍保鮮</t>
  </si>
  <si>
    <t>MoriMori</t>
  </si>
  <si>
    <t>MoriMori LED Lantern MINIMO 無尾熊智慧感應燈(白)</t>
  </si>
  <si>
    <t>FMN-2201-WH</t>
  </si>
  <si>
    <t>51075134</t>
  </si>
  <si>
    <t>IGEM159F</t>
  </si>
  <si>
    <t>2026/03/20</t>
  </si>
  <si>
    <t>檯燈/燈具/燈飾</t>
  </si>
  <si>
    <t xml:space="preserve">品牌名稱	
MoriMori
類型	
LED燈泡充電式感應式吊掛式座式充電式一般濾鏡
顏色	灰色/白色
功能	防水
商品規格	
商品尺寸：Φ107×高100 mm
商品重量：180g
商品材質：PC樹脂、矽膠、真皮/塗裝
充電規格：DC 5V-1A USB Type-C
電池規格：鋰聚合物電池 3.7V 1700mAh
充電時間：約3.5小時（5V-1A）
光源規格：LED（0.4w）3段階調光
光源照度：高光強度（100%）30lm
色 溫：2000 K
光源類型：3級調光（100%／60%／20%）
感應亮燈維持時間：感應物體離開後持續1分鐘
感應燈感測範圍：約2公尺（依環境明暗度距離不同／角度70度）
防水等級：IPX4 防潑濺型
產地：日本設計 / 中國製造
內容物：主機、Type-C充電線、使用說明書
配件	
USB-C 充電線1條、使用說明書
認證字號	
無須商檢"
</t>
  </si>
  <si>
    <t>一年（不含人為因素造成之故障或損壞，以及配件耗材）</t>
  </si>
  <si>
    <t xml:space="preserve">*人體智慧感應：靠近即亮，離開自動熄燈
*柔和 LED 暖光：不刺眼，夜間使用更安心
*療癒無尾熊造型：日系設計，照明兼擺飾
*充電式無線使用：擺放不受插座限制
*多場景適用：臥室、床邊、玄關、走廊皆合適
</t>
  </si>
  <si>
    <t>MoriMori LED Lantern MINIMO 無尾熊智慧感應燈(灰)</t>
  </si>
  <si>
    <t>FMN-2202-GY</t>
  </si>
  <si>
    <t>51075135</t>
  </si>
  <si>
    <t>IGEM159G</t>
  </si>
  <si>
    <t>台灣三洋_325公升雙門變頻下冷凍冰箱(白)_SR-V333BF</t>
  </si>
  <si>
    <t>SR-V333BF</t>
  </si>
  <si>
    <t>51075136</t>
  </si>
  <si>
    <t>IGEM15FF</t>
  </si>
  <si>
    <t>2026/06/08</t>
  </si>
  <si>
    <t>白色鋼板/質感滿分
冷藏室LED燈／運轉靜音設計
冷凍室抽屜設計/窄身設計</t>
  </si>
  <si>
    <t>日本KOIZUMI小泉成器 啄木鳥之擊筋膜槍KBE-G340-WE</t>
  </si>
  <si>
    <t>KBE-G340-WE</t>
  </si>
  <si>
    <t>51075137</t>
  </si>
  <si>
    <t>IGEM15HA</t>
  </si>
  <si>
    <t xml:space="preserve">"商檢字號:R3B770
續航力:10H
電池容量:1100MaH/7.4V
充電時:2.5H
充電孔:Type-C
充電線長度:1m"
</t>
  </si>
  <si>
    <t>100x125x42</t>
  </si>
  <si>
    <t xml:space="preserve">*深層擊打｜6mm擊打深度＋9KG推力直達肌肉層
*10段強度｜ 輕柔放鬆 → 深層釋放 一機搞定
*多種按摩頭、Type-C通用充電
*無刷靜音馬達｜低噪音設計，使用不吵、不尷尬
*超輕量＋收納設計｜主機＋按摩頭一體式收納，重量僅235g，裝進小包說走就走
</t>
  </si>
  <si>
    <t>摩仕有限公司</t>
  </si>
  <si>
    <t>Hiroia</t>
  </si>
  <si>
    <t>Hiroia Hikaru 智慧型咖啡機V60(雪沁白)</t>
  </si>
  <si>
    <t>V60(雪沁白)</t>
  </si>
  <si>
    <t>51076105</t>
  </si>
  <si>
    <t>IGEM1564</t>
  </si>
  <si>
    <t>2026/4/2新機上架</t>
  </si>
  <si>
    <t>雪沁白</t>
  </si>
  <si>
    <t xml:space="preserve">700ML
</t>
  </si>
  <si>
    <t>407x171x297</t>
  </si>
  <si>
    <t xml:space="preserve">全自動沖煮技術
直覺操控面板、精確控制萃取流量
在家享受世界冠軍級手沖咖啡
商檢字號：R3F123
</t>
  </si>
  <si>
    <t>Hiroia Hikaru 智慧型咖啡機V60(雪沁白)+精品咖啡豆6包</t>
  </si>
  <si>
    <t>V60(雪沁白)+6包咖啡豆</t>
  </si>
  <si>
    <t>51076106</t>
  </si>
  <si>
    <t>IGEM1565</t>
  </si>
  <si>
    <t>Hiroia Hikaru 智慧型咖啡機V60(曜石黑)</t>
  </si>
  <si>
    <t>V60(曜石黑)</t>
  </si>
  <si>
    <t>51076107</t>
  </si>
  <si>
    <t>IGEM1566</t>
  </si>
  <si>
    <t>Hiroia Hikaru 智慧型咖啡機V60(曜石黑)+精品咖啡豆6包</t>
  </si>
  <si>
    <t>V60(曜石黑)+6包咖啡豆</t>
  </si>
  <si>
    <t>51076108</t>
  </si>
  <si>
    <t>IGEM1567</t>
  </si>
  <si>
    <t xml:space="preserve">700ML
</t>
  </si>
  <si>
    <t>聲寶三公升日式多功能料理鍋(米色)TQ-B19301CL</t>
  </si>
  <si>
    <t>TQ-B19301CL(米色)</t>
  </si>
  <si>
    <t>51078008</t>
  </si>
  <si>
    <t>IGEM01WW</t>
  </si>
  <si>
    <t>2024/10/15</t>
  </si>
  <si>
    <t>2024/10/15缺貨，1/16到貨2021/12/16缺貨、2021/1/24到貨、2022/1/6缺貨、2021/12/29缺貨、2/19到貨、2/2缺貨、2020/11/12到貨、10/21缺貨、預計11月中到貨、8/25新機</t>
  </si>
  <si>
    <t>米色</t>
  </si>
  <si>
    <t>容量3L、產品重量1.3KG</t>
  </si>
  <si>
    <t>262x128x330</t>
  </si>
  <si>
    <t>*料理多功能，煎、炒、燉、煮
*兩檔火力可調，火力自由調整
*啟動指示燈，開啟、關閉好分辨
*不沾塗層，烹調不黏鍋好清潔
*具防乾燒功能，使用更安全
*操作簡單，輕易上手
*木質提把，時尚美觀
*容量：3L
*通過SGS無毒檢測</t>
  </si>
  <si>
    <t>聲寶三公升日式多功能料理鍋(粉紅色)TQ-B19301CL</t>
  </si>
  <si>
    <t>TQ-B19301CL(粉紅)</t>
  </si>
  <si>
    <t>51078013</t>
  </si>
  <si>
    <t>IGEM01X8</t>
  </si>
  <si>
    <t>2026/3/20缺貨，1/16到貨2022/12/16缺貨、2022/3/16到貨、2021/12/30缺貨、2021/12/07少量到貨售完為主、2021/11/3缺貨、2/19到貨、1/25缺貨、2020/12/16到貨、11/16缺貨、8/25新機</t>
  </si>
  <si>
    <t>NICONICO1.7L日式陶瓷料理鍋NI-GP930</t>
  </si>
  <si>
    <t>NI-GP930</t>
  </si>
  <si>
    <t>51078019</t>
  </si>
  <si>
    <t>IGEM027Y</t>
  </si>
  <si>
    <t>2026/05/15</t>
  </si>
  <si>
    <t>2026/5/15到貨，2025/9/17缺貨 預計11月底到貨，2021/11/19到貨/110/11/15缺貨.110/8/17到貨.6/29缺貨.110/1/12新機</t>
  </si>
  <si>
    <t>產品重量:1.07kg
包裝尺寸:240x240x165mm
額定電壓/頻率:110v/60hz</t>
  </si>
  <si>
    <t>146x210x250</t>
  </si>
  <si>
    <t>*多樣化料理，燉、煮、煎、炒、炸
*啟動指示燈，電源啟動清楚明瞭
*內鍋陶瓷塗層，鍋底不沾黏好料理
*二檔火力調節鈕，料理食物隨心所欲
*透明玻璃鍋蓋設計，烹調狀況一目瞭然</t>
  </si>
  <si>
    <t>NICONICO日式蒸煮陶瓷料理鍋(長手柄設計)NI-GP931</t>
  </si>
  <si>
    <t>NI-GP931</t>
  </si>
  <si>
    <t>51078020</t>
  </si>
  <si>
    <t>IGEM027Z</t>
  </si>
  <si>
    <t>2022/5/30到貨、2022/5/11缺貨、預計五月底到貨、2021/10/22到貨、2021/10/14缺貨、2021/8/17到貨、2021/6/29缺貨、2021/1/12新機</t>
  </si>
  <si>
    <t>產品重量:1.32KG
包裝尺寸:410*230*140mm
包裝重量:1.6KG
消耗功率:600w
額定電壓/頻率:110v/60hz</t>
  </si>
  <si>
    <t>187x230x367</t>
  </si>
  <si>
    <t>*附設蒸籠，上蒸下煮同時進行*多樣化料理，燉、煮、煎、炒、炸、蒸*啟動指示燈，電源啟動清楚明瞭*內鍋陶瓷塗層，鍋底不沾黏好料*二檔火力調節鈕，料理食物隨心所欲*透明玻璃鍋蓋設計，烹調狀況一目瞭然*長手柄設計更好操作、清潔*1.5L容量</t>
  </si>
  <si>
    <t>NICONICO2.7L日式美型陶瓷料理鍋NI-GP932</t>
  </si>
  <si>
    <t>NI-GP932</t>
  </si>
  <si>
    <t>51078021</t>
  </si>
  <si>
    <t>IGEM0280</t>
  </si>
  <si>
    <t>2021/8/17到貨.6/29缺貨.2021/1/12新機</t>
  </si>
  <si>
    <t>包裝尺寸300*24*170mm
產品重量:1.29kg
包裝重量:1.6kg
使用電源:110v/60hz
消耗功率:700W</t>
  </si>
  <si>
    <t>178x240x285</t>
  </si>
  <si>
    <t>*多樣化料理，燉、煮、煎、炒、炸*啟動指示燈，電源啟動清楚明瞭*內鍋陶瓷塗層，鍋底不沾黏好料理*二檔火力調節鈕，料理食物隨心所欲*透明玻璃鍋蓋設計，烹調狀況一目瞭然*2.7L容量</t>
  </si>
  <si>
    <t>NICONICO抽取式兩用捕蚊燈NI-EMS1005</t>
  </si>
  <si>
    <t>NI-EMS1005</t>
  </si>
  <si>
    <t>51078022</t>
  </si>
  <si>
    <t>IGEM034I</t>
  </si>
  <si>
    <t>2/1短促，2023/3/1-8/31短促2021/6/7新機上架</t>
  </si>
  <si>
    <t>產品尺寸189*58*526
產品重量376g
使用電源:DC5V
消耗功率:蚊拍:1.2W/蚊燈:1W</t>
  </si>
  <si>
    <t>189x58x526</t>
  </si>
  <si>
    <t>*捕蚊燈/電蚊拍 二合一*雙頻UV燈誘蚊*安全三層式密集網*28公分加大電網，捕蚊效率高*2500V電力迅速擊斃蚊蟲</t>
  </si>
  <si>
    <t>NICONICO強效吸入電擊式捕蚊燈NI-EML1001</t>
  </si>
  <si>
    <t>NI-EML1001</t>
  </si>
  <si>
    <t>51078023</t>
  </si>
  <si>
    <t>IGEM034J</t>
  </si>
  <si>
    <t>2023/02/17</t>
  </si>
  <si>
    <t>2023/2/17到貨2/6缺貨，2021/5/10新機</t>
  </si>
  <si>
    <t>產品尺寸130*130*220
產品重量508g
使用電源:USB
消耗功率:4w</t>
  </si>
  <si>
    <t>130x130x220</t>
  </si>
  <si>
    <t>*吸入式+電擊式二合一*睡眠模式電擊式自動停止*UV燈管物理誘蚊無毒無味*瞬間放電2500V，強效電擊*小巧造型、USB供電</t>
  </si>
  <si>
    <t>NICONICO360度陀螺循環立扇NI-GS902</t>
  </si>
  <si>
    <t>NI-GS902</t>
  </si>
  <si>
    <t>51078024</t>
  </si>
  <si>
    <t>IGEM037V</t>
  </si>
  <si>
    <t>2021/03/24回價110/8/16到貨.6/28缺貨.5/13新機上架</t>
  </si>
  <si>
    <t>商品尺寸：260(W)x260(D)x654(H)mm
包裝尺寸：635(W)x284(D)x296(H)mm
商品重量：2.1KG
總重量：2.5KG
額定電壓/頻率：110V~60Hz</t>
  </si>
  <si>
    <t>260x260x654</t>
  </si>
  <si>
    <t>*360度擺頭*三段風速可調(靜音/中/強)*靜音風速檔，安靜好睡眠*高效能柱狀氣流風力集中*搭配冷暖氣，加強循環對流</t>
  </si>
  <si>
    <t>NICONICO多用途定時烘物器NI-BS1002(麝香白)</t>
  </si>
  <si>
    <t>NI-BS1002(麝香白)</t>
  </si>
  <si>
    <t>51078031</t>
  </si>
  <si>
    <t>IGEM050B</t>
  </si>
  <si>
    <t>2025/11/11</t>
  </si>
  <si>
    <t>11/11到貨，2025/7/24缺貨，2022/10/21降價、2021/11/3新品上架</t>
  </si>
  <si>
    <t>麝香白</t>
  </si>
  <si>
    <t>65x27x190</t>
  </si>
  <si>
    <t>*防潮/除臭/烘乾/保暖*360°立體烘乾，快速均勻發熱*PTC陶瓷恆溫加熱，使用更安全*雙面多孔散熱，除濕去味抑制細菌*三檔智能定時，自由選擇*45度斜角設計，電源線不易彎折*多功能用途，各式鞋款、衣襪、手套"</t>
  </si>
  <si>
    <t>NICONICO無線手持攪拌料理機NI-CM1015(淡雅白)</t>
  </si>
  <si>
    <t>NI-CM1015(淡雅白)</t>
  </si>
  <si>
    <t>51078032</t>
  </si>
  <si>
    <t>IGEM050F</t>
  </si>
  <si>
    <t>2024/4/1短促，2022/10/4到貨、2022/5/9缺貨，到貨日不確定</t>
  </si>
  <si>
    <t>淡雅白</t>
  </si>
  <si>
    <t>59.5x92.4x159</t>
  </si>
  <si>
    <t>*四合一設計，廚房得力助手*一機多功能，攪拌、混合、切碎、打泥*觸控面板，五段式調速檔位*兩組可更換304不鏽鋼攪拌棒*雙調理杯，大小容量兼具*三枚刃+二枚刃雙刀頭，鋒利耐用*高效鋰電池，持久續航*可直立放置，食材不沾桌面</t>
  </si>
  <si>
    <t>NICONICO無線手持攪拌料理機NI-CM1015(天晴藍)</t>
  </si>
  <si>
    <t>NI-CM1015(天晴藍)</t>
  </si>
  <si>
    <t>51078033</t>
  </si>
  <si>
    <t>IGEM050G</t>
  </si>
  <si>
    <t>2024/4/1短促，2021/11/3新品上架</t>
  </si>
  <si>
    <t>天晴藍</t>
  </si>
  <si>
    <t>NICONICO多用途定時烘物器NI-BS1002(薄櫻粉)</t>
  </si>
  <si>
    <t>NI-BS1002(薄櫻粉)</t>
  </si>
  <si>
    <t>51078034</t>
  </si>
  <si>
    <t>IGEM050E</t>
  </si>
  <si>
    <t>11/11到貨，2024/11/25缺貨，2022/10/21降價、2022/7/20到貨、2022/5/9缺貨預計8月初到貨、2021/11/5新品上架</t>
  </si>
  <si>
    <t>薄櫻粉</t>
  </si>
  <si>
    <t>NICONICO美型摺疊烘衣機NI-CD1020</t>
  </si>
  <si>
    <t>NI-CD1020</t>
  </si>
  <si>
    <t>51078035</t>
  </si>
  <si>
    <t>IGEM051J</t>
  </si>
  <si>
    <t>2022/3/28到貨、2022/3/11缺貨、2021/12/29新機</t>
  </si>
  <si>
    <t>摺疊好收納，輕巧易攜帶
360度熱風循環，恆溫氣流柔和烘衣
雙重UV消毒，有效除菌/除霉/除臭
兩檔溫度模式，搭配各種布料
智能定時可達7小時
懸掛式設計，使用便利
外罩纖維柔韌，高效防風防水
榮獲2021年台灣金點設計大獎</t>
  </si>
  <si>
    <t>NICONICO複合式陶瓷美型電暖器NI-EH1009</t>
  </si>
  <si>
    <t>NI-EH1009</t>
  </si>
  <si>
    <t>51078036</t>
  </si>
  <si>
    <t>IGEM051K</t>
  </si>
  <si>
    <t>2025/6/1 回價，2/1短促，2022/12/1回價、2022/10/24降價、2021/12/9新機</t>
  </si>
  <si>
    <t>產品尺寸:144x128x149</t>
  </si>
  <si>
    <t>*開機快速加熱*採用PTC陶瓷發熱體*冷暖二檔溫度*可拆卸暖手寶*小巧好移動*傾倒自動斷電警示音*過熱安全保護裝置</t>
  </si>
  <si>
    <t>NICONICO多功能四合一電暖器NI-QD1025</t>
  </si>
  <si>
    <t>NI-QD1025</t>
  </si>
  <si>
    <t>51078039</t>
  </si>
  <si>
    <t>IGEM057R</t>
  </si>
  <si>
    <t>2024/1/1短促，2022/3/1新品</t>
  </si>
  <si>
    <t>重量約1.5kg</t>
  </si>
  <si>
    <t>190x140x125</t>
  </si>
  <si>
    <t>一機多功能，暖被/乾衣/烘鞋/保暖
開機快速加熱，採用PTC陶瓷發熱恆溫省電開機
三檔智能定時，二檔風速可調
伸縮導風軟管，可自由拉長延伸
烘被模式除濕烘乾，棉被暖呼呼
烘鞋模式防潮抑菌，乾爽舒適告別鞋臭味
烘衣模式360度熱風循環，柔和烘衣遠離臭霉味
暖風模式PTC陶瓷快速加熱，輕巧不占空間
傾倒自動斷電開關
過熱安全保護裝置</t>
  </si>
  <si>
    <t>NICONICO時尚摺疊暖足電暖器NI-WF1023(紅)</t>
  </si>
  <si>
    <t>NI-WF1023(紅)</t>
  </si>
  <si>
    <t>51078040</t>
  </si>
  <si>
    <t>IGEM057S</t>
  </si>
  <si>
    <t>2022/3/1新品</t>
  </si>
  <si>
    <t>紅色</t>
  </si>
  <si>
    <t>重量約1.8kg</t>
  </si>
  <si>
    <t>摺疊:90x263x330;展開:45x525x330</t>
  </si>
  <si>
    <t>石墨烯導熱，安全熱傳導性能好/循環式加熱，熱量不易流失/遠紅外線熱傳遞，提升範圍/三檔溫控調節，自由選擇/輕巧摺疊易攜帶，隨時使用不拘限/自動斷電過熱保護，使用好放心/靜音安穩，適合各式場合</t>
  </si>
  <si>
    <t>NICONICO時尚摺疊暖足電暖器NI-WF1023(綠)</t>
  </si>
  <si>
    <t>NI-WF1023(綠)</t>
  </si>
  <si>
    <t>51078041</t>
  </si>
  <si>
    <t>IGEM057T</t>
  </si>
  <si>
    <t>NICONICO移動式智能水冷扇NI-BF1126W</t>
  </si>
  <si>
    <t>NI-BF1126W</t>
  </si>
  <si>
    <t>51078042</t>
  </si>
  <si>
    <t>IGEM064X</t>
  </si>
  <si>
    <t>2025/7/1短促，2022/6/3新機上架</t>
  </si>
  <si>
    <t>產品重量 約4.6KG</t>
  </si>
  <si>
    <t>270x300x600</t>
  </si>
  <si>
    <t>*水循環清涼持久，舒爽不乾燥*3D蜂巢式水簾，快速製冷*3種情境模式(正常/自然/睡眠)*3段風速(弱/中/強)*水箱分離式設計，清洗、加水更便利*可加放冰塊或雙冰晶罐，加速降溫*智能定時可達12小時*全功能無線遙控*萬象滾輪移動方便*附冰晶罐x2</t>
  </si>
  <si>
    <t>NICONICO 4人份微電腦電子鍋NI-TE1114</t>
  </si>
  <si>
    <t>NI-TE1114</t>
  </si>
  <si>
    <t>51078045</t>
  </si>
  <si>
    <t>IGEM072G</t>
  </si>
  <si>
    <t>2022/11/15上架</t>
  </si>
  <si>
    <t>重量約2KG</t>
  </si>
  <si>
    <t>*球釜內鍋，均勻受熱*微電腦觸控面板*球釜不沾內鍋，不黏鍋易清洗*四大烹調功能，料理多樣化選擇*全方位均勻受熱，米飯更Q彈香甜*1.5L黃金容量，小家庭、單身貴族適用*8小時預約功能，美食不久等*自動保溫，食材美味不流失*附飯匙、量杯</t>
  </si>
  <si>
    <t>NICONICO電子溫控手沖壺炭晶黑(細口)NI-L2003B</t>
  </si>
  <si>
    <t>NI-L2003B</t>
  </si>
  <si>
    <t>51078046</t>
  </si>
  <si>
    <t>IGEM074I</t>
  </si>
  <si>
    <t>2024/07/01</t>
  </si>
  <si>
    <t>2024/7/1短促，2024/6/25到貨，2024/03/04缺貨，6/8短促，6/1回價，2023/3/1-5/31短促2023/1/10新機上架</t>
  </si>
  <si>
    <t>炭晶黑</t>
  </si>
  <si>
    <t>產品重量 約1.07KG</t>
  </si>
  <si>
    <t>*掌控溫度及水流，滿足專業品味*無段式溫控顯示，1°C為單位精準調整水溫*保溫設計，維持最佳溫度*天鵝頸壺嘴，絕佳水流控制*採用304不鏽鋼材質，飲用安心*沸騰自動斷電，防乾燒保護裝置*分離式電源底座，清洗方便*防燙把手，握感舒適好拿</t>
  </si>
  <si>
    <t>NICONICO電子溫控手沖壺雪幕白(寬口)NI-L2003W</t>
  </si>
  <si>
    <t>NI-L2003W</t>
  </si>
  <si>
    <t>51078047</t>
  </si>
  <si>
    <t>IGEM074J</t>
  </si>
  <si>
    <t>2024/7/1短促，2024/3/22短促，6/8短促，6/1回價，2023/3/1-5/31短促2023/1/10新機上架</t>
  </si>
  <si>
    <t>雪幕白</t>
  </si>
  <si>
    <t>*掌控溫度及水流，滿足專業品味*無段式溫控顯示，1°C為單位精準調整水溫*保溫設計，維持最佳溫度*流線型壺嘴，絕佳水流控制*採用304不鏽鋼材質，飲用安心*沸騰自動斷電，防乾燒保護裝置*分離式電源底座，清洗方便*防燙把手，握感舒適好拿</t>
  </si>
  <si>
    <t>NICONICO 360度球形DC遙控美型立扇NI-S2011(薄荷綠)</t>
  </si>
  <si>
    <t>NI-S2011(薄荷綠)</t>
  </si>
  <si>
    <t>51078048</t>
  </si>
  <si>
    <t>IGEM078U</t>
  </si>
  <si>
    <t>2024/5/1短促，5/1-8/31短促4/11降價2023/3/23新機上架</t>
  </si>
  <si>
    <t>薄荷綠</t>
  </si>
  <si>
    <t>*360度環繞送風，12段風速可調*ECO智慧溫控，自動偵測室溫調整風速*LED微電腦觸控面板，可無線遙控*四種風量模式(正常、自然、睡眠、ECO)*DC直流馬達節能省電*智能定時可達8小時*120mm高度可自由調整*炫彩夜燈設計，打造輕鬆氛圍</t>
  </si>
  <si>
    <t>NICONICO 360度球形DC遙控美型立扇NI-S2011(璀璨白)</t>
  </si>
  <si>
    <t>NI-S2011(璀璨白)</t>
  </si>
  <si>
    <t>51078049</t>
  </si>
  <si>
    <t>IGEM078V</t>
  </si>
  <si>
    <t>璀璨白</t>
  </si>
  <si>
    <t>NICONICO美型微電腦大廈扇NI-S2024</t>
  </si>
  <si>
    <t>NI-S2024</t>
  </si>
  <si>
    <t>51078050</t>
  </si>
  <si>
    <t>IGEM082F</t>
  </si>
  <si>
    <t>2024/08/19</t>
  </si>
  <si>
    <t>113/8/19短促，4/27新機上架</t>
  </si>
  <si>
    <t>190x190x860</t>
  </si>
  <si>
    <t>*三檔風速調節(弱/中/強)*左右自動擺頭，可無線遙控*大廣角送風，促進空氣循環*6段風輪立體送風，風大而柔*清涼舒爽，擺放不佔空間*搭配冷暖氣，加強循環對流*智能定時可達9小時*提手設計，方便提拿與移動</t>
  </si>
  <si>
    <t>NICONICO升降摺疊DC風扇NI-S2033</t>
  </si>
  <si>
    <t>NI-S2033</t>
  </si>
  <si>
    <t>51078051</t>
  </si>
  <si>
    <t>IGEM082G</t>
  </si>
  <si>
    <t>2023/06/03</t>
  </si>
  <si>
    <t>4/27新機上架</t>
  </si>
  <si>
    <t>715x120x415</t>
  </si>
  <si>
    <t>*DC直流無刷馬達，安靜又省電*8+8雙層扇葉，自然柔風更舒適*左右擺頭+180度俯仰調整*八段風速可調，可無線遙控*智能定時可達8小時*三段高度自由調整*鋁合金伸縮桿，堅固耐用*可摺疊設計，輕薄好收納</t>
  </si>
  <si>
    <t>NICONICO 雙溫控多功能料理鍋 NI-K2001 (大全配) 白色</t>
  </si>
  <si>
    <t>NI-K200(大全配)</t>
  </si>
  <si>
    <t>51078054</t>
  </si>
  <si>
    <t>IGEM1006</t>
  </si>
  <si>
    <t>2026/1/30缺貨，2025/3/1短促，6/15短促，2024/4/24新機上架</t>
  </si>
  <si>
    <t>*雙邊獨立溫控，可分開單獨使用*無段式溫度選擇，最高溫達 220°C*大面積加熱盤，受熱均勻更快速*多種烤盤搭配，實現料理自由*烤盤鍋體分離，使用後方便清潔*SGS 檢驗合格，使用安心有保障*含主機、深鍋、小煎盤x2、小深鍋含蓋、章魚燒盤、紅豆餅盤、蒸架、上蓋</t>
  </si>
  <si>
    <t>NICONICO 雙溫控多功能料理鍋 NI-K2001 白色</t>
  </si>
  <si>
    <t>NI-K2001</t>
  </si>
  <si>
    <t>51078055</t>
  </si>
  <si>
    <t>IGEM1007</t>
  </si>
  <si>
    <t>2026/04/28</t>
  </si>
  <si>
    <t>2026/4/28缺貨，6/15短促2024/4/24新機上架</t>
  </si>
  <si>
    <t>*雙邊獨立溫控，可分開單獨使用*無段式溫度選擇，最高溫達 220°C*大面積加熱盤，受熱均勻更快速*多種烤盤搭配，實現料理自由*烤盤鍋體分離，使用後方便清潔*SGS 檢驗合格，使用安心有保障*含主機、深鍋、小煎盤x2、上蓋</t>
  </si>
  <si>
    <t>NICONICO 30L微電腦紫外線烘碗機 NI-K2016</t>
  </si>
  <si>
    <t>NI-K2016</t>
  </si>
  <si>
    <t>51078056</t>
  </si>
  <si>
    <t>IGEM1008</t>
  </si>
  <si>
    <t>2024/4/24新機上架</t>
  </si>
  <si>
    <t>30L</t>
  </si>
  <si>
    <t>*殺菌、烘乾、收納，三合一多功能*UV 紫外線設計，99％有效殺菌*360°立體熱循環，烘乾無死角*四種智能模式，一鍵輕鬆啟動*30L居家容量，適合小家庭使用*貼心分區收納，方便餐具擺放*可拆式刀架組，輕鬆拆除清潔*安全感應設計，開蓋即停更安心</t>
  </si>
  <si>
    <t>NICONICO 12L蒸氣烤箱 NI-S2308 (奶油白)</t>
  </si>
  <si>
    <t>NI-S2308(奶油白)</t>
  </si>
  <si>
    <t>51078057</t>
  </si>
  <si>
    <t>IGEM1009</t>
  </si>
  <si>
    <t>2024/11/11</t>
  </si>
  <si>
    <t>2025/11/11缺貨，2024/7/1短促，2024/5/1短促，2024/4/24新機上架</t>
  </si>
  <si>
    <t>*12公升容量，雙旋鈕設計*水蒸氣循環，外層酥脆內層鮮嫩*70~230度溫控範圍，火力自由調整*60分鐘定時可調，結束鈴聲通知*雙N型加熱管設計，加熱更快速*耐高溫鋼化玻璃窗，聚能隔熱更耐用*加熱指示燈，使用狀態更清楚*可開集屑底盤，容易清潔</t>
  </si>
  <si>
    <t>NICONICO 12L蒸氣烤箱 NI-S2308 (薄荷綠)</t>
  </si>
  <si>
    <t>NI-S2308(薄荷綠)</t>
  </si>
  <si>
    <t>51078058</t>
  </si>
  <si>
    <t>IGEM100A</t>
  </si>
  <si>
    <t>kokomo</t>
  </si>
  <si>
    <t>kokomo 升降摺疊DC充電風扇KO-S2034</t>
  </si>
  <si>
    <t>KO-S2034</t>
  </si>
  <si>
    <t>51078061</t>
  </si>
  <si>
    <t>IGEM103Y</t>
  </si>
  <si>
    <t>4/1短促，2024/7/1新機上架</t>
  </si>
  <si>
    <t>*充電設計可無線使用，停電/露營好幫手*DC直流無刷馬達，安靜又省電*8+8雙層扇葉，自然柔風更舒適*高效鋰電池，持久續航*左右擺頭+180度俯仰調整*八段風速可調，可無線遙控*智能定時可達8小時*桌扇/落地兩用，高度三段自由調整*鋁合金伸縮桿，堅固耐用*可摺疊收納，輕薄不占空間</t>
  </si>
  <si>
    <t>NICONICO美型電動除毛球機NI-LB2316</t>
  </si>
  <si>
    <t>NI-LB2316</t>
  </si>
  <si>
    <t>51078062</t>
  </si>
  <si>
    <t>IGEM103Z</t>
  </si>
  <si>
    <t>2025/01/14</t>
  </si>
  <si>
    <t>2025/1/14缺貨，2024/7/1新機上架</t>
  </si>
  <si>
    <t>除毛球機</t>
  </si>
  <si>
    <t>*DC馬達，8000RPM大馬力*高轉速去除毛球，修剪更徹底*6葉鋒利刀頭，持久耐用*耐磨不鏽鋼網罩，去毛球同時保護衣物*兩段調速切換，可依不同材質選擇*TYPE-C接頭，可充電/插電兩用*可水洗刀頭及網罩，拆卸清潔更方便*磁吸式設計，大容量集塵盒*高效鋰電池，持久續航</t>
  </si>
  <si>
    <t>NICONICO 12吋DC觸控摺疊循環扇NI-DC2403</t>
  </si>
  <si>
    <t>NI-DC2403</t>
  </si>
  <si>
    <t>51078063</t>
  </si>
  <si>
    <t>IGEM108O</t>
  </si>
  <si>
    <t>2024/09/01</t>
  </si>
  <si>
    <t>2024/9/1新機上架</t>
  </si>
  <si>
    <t>*充電式設計，停電/露營好幫手*左右擺頭+180度大角度調整*9+9雙層葉扇*八段風速調整*智能定時可達8小時*高效鋰電池，持久續航*鋁合金伸縮桿，桌扇/落地兩用</t>
  </si>
  <si>
    <t>NICONICO自動雙電壓極速吹風機NI-IH2413</t>
  </si>
  <si>
    <t>NI-IH2413</t>
  </si>
  <si>
    <t>51078064</t>
  </si>
  <si>
    <t>IGEM1166</t>
  </si>
  <si>
    <t>2025/1/1新機上架</t>
  </si>
  <si>
    <t>*100-240V全球通用，自動變壓*11萬轉高速乾髮，超大風力*1億等離子釋放，從根源深度護髮*智能控溫，杜絕髮絲熱傷害*輕量化設計，吹髮不再像重訓*三段風速，二檔瘋溫，自由選擇</t>
  </si>
  <si>
    <t>NICONICO樂活玻璃料理鍋組NI-SET2313</t>
  </si>
  <si>
    <t>NI-SET2313</t>
  </si>
  <si>
    <t>51078065</t>
  </si>
  <si>
    <t>IGEM1167</t>
  </si>
  <si>
    <t>2025/10/1短促，2025/9/1短促，2025/1/1新機上架</t>
  </si>
  <si>
    <t>*1+1組合鍋，滿足料理需求*12大智能烹煮，享食多種美味*NTC 精準控溫，11檔溫度調節*180分鐘定時，24小時預約功能*強化玻璃壺身，耐得住冷熱溫差*分離式底座，快速上桌清洗便利*一鍵烹煮，直覺式簡單操作</t>
  </si>
  <si>
    <t>NICONICO 0.48L便攜式雙電壓熱水壺 NI-TK2417(白色)</t>
  </si>
  <si>
    <t>NI-TK2417</t>
  </si>
  <si>
    <t>51078066</t>
  </si>
  <si>
    <t>IGEM1203</t>
  </si>
  <si>
    <t>2026/2/1到貨，2025/9/30缺貨，2025/3/1新機上架</t>
  </si>
  <si>
    <t>480ML</t>
  </si>
  <si>
    <t>227x82x82</t>
  </si>
  <si>
    <t>*100-240V全球通用，自動變壓*食品級304不鏽鋼，耐高溫易清洗*3層防燙杯身，隔熱保溫更安心*6段NTC精準溫控，滿足多種需求*防漏水設計，外出易攜帶*防乾燒、過熱安全保護裝置</t>
  </si>
  <si>
    <t>NICONICO 1.2L旅行用雙電壓熱水壺 NI-TK2419(白色)</t>
  </si>
  <si>
    <t>NI-TK2419</t>
  </si>
  <si>
    <t>51078067</t>
  </si>
  <si>
    <t>IGEM1204</t>
  </si>
  <si>
    <t>1200ML</t>
  </si>
  <si>
    <t>271x133x119</t>
  </si>
  <si>
    <t>NICONICO 手持直立兩用真空吸塵器 NI-WV2302(白色)</t>
  </si>
  <si>
    <t>NI-WV2302</t>
  </si>
  <si>
    <t>51078068</t>
  </si>
  <si>
    <t>IGEM1205</t>
  </si>
  <si>
    <t>2025/03/11</t>
  </si>
  <si>
    <t>2025/3/11新機上架</t>
  </si>
  <si>
    <t>1060x230x150</t>
  </si>
  <si>
    <t>*強勁吸力，旋風集塵*HEPA高效濾網，過濾灰塵髒空氣*地板刷、扁嘴吸、小刷頭靈活運用*可立式地刷頭，收納不傾倒*1000ml大容量透明集塵桶*低重心設計，輕巧打掃</t>
  </si>
  <si>
    <t>NICONICO 2.5L二合一美型電子除濕機 NI-DF2409(白色)</t>
  </si>
  <si>
    <t>NI-DF2409</t>
  </si>
  <si>
    <t>51078069</t>
  </si>
  <si>
    <t>IGEM1206</t>
  </si>
  <si>
    <t>2025/5/1短促，2025/3/1新機上架</t>
  </si>
  <si>
    <t>321x220x145</t>
  </si>
  <si>
    <t>*除濕機x還原除濕棒 二合一設計*重複使用零耗材，還原烘乾除濕棒*智能觸控，功能簡單易操作*2500ML水箱，*滿水自動停機*54W環保低耗能，節能省電*簡約好收納，放到哪除濕到哪</t>
  </si>
  <si>
    <t>NICONICO 除濕棒 NI-DF2409-A (NI-DF2409專用除濕機配件)</t>
  </si>
  <si>
    <t>NI-DF2409-A</t>
  </si>
  <si>
    <t>51078070</t>
  </si>
  <si>
    <t>IGEM1207</t>
  </si>
  <si>
    <t>2025/3/1新機上架</t>
  </si>
  <si>
    <t>除濕機配件</t>
  </si>
  <si>
    <t>220x58x58</t>
  </si>
  <si>
    <t>*360º 全方位進行除濕*直立、平放、吊掛都 ok*重複使用零耗材，還原烘乾除濕棒*除濕機型號NI-DF2409專用配件</t>
  </si>
  <si>
    <t>NICONICO1.7L復古美型不鏽鋼快煮壺NI-L2304</t>
  </si>
  <si>
    <t>NI-L2304</t>
  </si>
  <si>
    <t>51078071</t>
  </si>
  <si>
    <t>IGEM127R</t>
  </si>
  <si>
    <t>2025/9/1短促，2025/6/1 新機上架</t>
  </si>
  <si>
    <t>1.7L</t>
  </si>
  <si>
    <t>*1.7公升大容量，1200W快速加熱*採用304不鏽鋼材質，使用安心*一體成形內膽，導熱均勻不卡垢*沸騰自動斷電，防乾燒雙重保護*可分離式底座，拿取便利</t>
  </si>
  <si>
    <t>NICONICO吸入電擊式捕蚊燈NI-EM2408</t>
  </si>
  <si>
    <t>NI-EM2408</t>
  </si>
  <si>
    <t>51078072</t>
  </si>
  <si>
    <t>IGEM127S</t>
  </si>
  <si>
    <t>2025/6/1 新機上架</t>
  </si>
  <si>
    <t>*吸入+電擊+UV，捕蚊效率高*雙風扇吸入式，風扇氣旋吸力強*1000V瞬間高壓，迅速擊斃蚊蟲*UV燈誘蚊，365nm波長穩定持久*阻燃防火材質，使用更安心*無毒、無味、無輻射，使用安全</t>
  </si>
  <si>
    <t>NICONICO 7吋易拆陀螺循環扇NI-GS2506(純粹白)</t>
  </si>
  <si>
    <t>NI-GS2506(純粹白)</t>
  </si>
  <si>
    <t>51078073</t>
  </si>
  <si>
    <t>IGEM135I</t>
  </si>
  <si>
    <t>2025/08/25</t>
  </si>
  <si>
    <t>2025/8/25新機上架</t>
  </si>
  <si>
    <t>純粹白</t>
  </si>
  <si>
    <t>277x197x181</t>
  </si>
  <si>
    <t>*全方位360度+左右擺頭*三段風速可調(弱/中/強)*易拆式設計，清潔更便利*高效能柱狀氣流風力集中*搭配冷暖氣使用，加強循環對流</t>
  </si>
  <si>
    <t>NICONICO 7吋易拆陀螺循環扇NI-GS2506(淺灰杏)</t>
  </si>
  <si>
    <t>NI-GS2506(淺灰杏)</t>
  </si>
  <si>
    <t>51078074</t>
  </si>
  <si>
    <t>IGEM135J</t>
  </si>
  <si>
    <t>淺灰杏</t>
  </si>
  <si>
    <t>NICONICO 7吋遙控空氣循環扇NI-GS2517</t>
  </si>
  <si>
    <t>NI-GS2517</t>
  </si>
  <si>
    <t>51078075</t>
  </si>
  <si>
    <t>IGEM135K</t>
  </si>
  <si>
    <t>*6擋風速調節，多段風力隨心切換*無線遙控設計，遠距操作輕鬆便利*左右自動擺頭，廣角送風覆蓋更全面*上下90度擺頭，立體循環空氣更均勻*觸控面板操作，直覺設計時尚又方便*7H定時功能，定時關機安心又省電</t>
  </si>
  <si>
    <t>NICONICO 樂享美食料理鍋 NI-GP2412(水色藍)</t>
  </si>
  <si>
    <t>NI-GP2412(水色藍)</t>
  </si>
  <si>
    <t>51078078</t>
  </si>
  <si>
    <t>IGEM148K</t>
  </si>
  <si>
    <t>水色藍</t>
  </si>
  <si>
    <t>1.6L</t>
  </si>
  <si>
    <t>200x226x185</t>
  </si>
  <si>
    <t>*內鍋陶瓷塗層，不沾黏好料理*雙碗分享設計，蓋子就是碗*上蓋採用食品級SUS304不鏽鋼*通過SGS無毒檢驗，使用安心有保障*防乾燒安全保護裝置，安全有保障</t>
  </si>
  <si>
    <t>NICONICO 樂享美食料理鍋 NI-GP2412(杏仁黃)</t>
  </si>
  <si>
    <t>NI-GP2412(杏仁黃)</t>
  </si>
  <si>
    <t>51078079</t>
  </si>
  <si>
    <t>IGEM148L</t>
  </si>
  <si>
    <t>杏仁黃</t>
  </si>
  <si>
    <t>NICONICO PTC陶瓷速熱電暖器NI-EH2406</t>
  </si>
  <si>
    <t>NI-EH2406</t>
  </si>
  <si>
    <t>51078080</t>
  </si>
  <si>
    <t>IGEM148Z</t>
  </si>
  <si>
    <t>2026/01/21</t>
  </si>
  <si>
    <t>2026/1/21缺貨，2025/11/1新機上架</t>
  </si>
  <si>
    <t>杏色</t>
  </si>
  <si>
    <t>193x195x100</t>
  </si>
  <si>
    <t>*開機快速加熱*採用PTC陶瓷發熱體*暖光氛圍燈，夜間不摸黑*皮革質感提把，小巧好移動*低噪音運轉，辦公/睡眠無負擔*一分鐘延遲關機幫助散熱*傾倒自動斷電開關*過熱安全保護裝置</t>
  </si>
  <si>
    <t>NICONICO美型收納式UV烘衣機NI-DR2515</t>
  </si>
  <si>
    <t>NI-DR2515</t>
  </si>
  <si>
    <t>51078081</t>
  </si>
  <si>
    <t>IGEM157N</t>
  </si>
  <si>
    <t>商品尺寸:150x277x135;展開尺寸:1000x480x195</t>
  </si>
  <si>
    <t xml:space="preserve">*KG輕量化設計，居家外出都能用
*UV紫外線燈，有效除菌/除霉/除臭
*360度熱風循環，恆溫氣流柔和烘衣
*600W 低功率運轉，節能又省電
*一開即用免組裝，好收納易攜帶
*自動定時旋鈕，搞定各類衣物
*波浪形衣掛設計，間隔衣物不沾黏
</t>
  </si>
  <si>
    <t>醫療產品</t>
  </si>
  <si>
    <t>泰博科技股份有限公司</t>
  </si>
  <si>
    <t>福爾</t>
  </si>
  <si>
    <t>福爾益康語音型2合1血糖血壓測試系統(D40G灰)TD-3261G(4G傳輸)</t>
  </si>
  <si>
    <t>TD-3261G</t>
  </si>
  <si>
    <t>51080001</t>
  </si>
  <si>
    <t>IGEM0142</t>
  </si>
  <si>
    <t>限持藥商許可證門市2023/1/1回價、2021/10/1降價、9/1回價/7/16-8/31短促.2020/8/1-9/30短促.限持藥商許可證門市(代碼CQ0O)</t>
  </si>
  <si>
    <t>血糖血壓計</t>
  </si>
  <si>
    <t>銀灰色</t>
  </si>
  <si>
    <t>外包裝:202x113x155</t>
  </si>
  <si>
    <t>*血糖+血壓二合一量測功能*4G雲端傳輸*國台語真人語音*多家醫院採用
衛署醫器製字第003110號北衛器廣字第10908035號</t>
  </si>
  <si>
    <t>福爾益康語音型2合1血糖試紙(限福爾D40系列專用試紙)_試紙1盒裝(50片</t>
  </si>
  <si>
    <t>D40/SS-3261</t>
  </si>
  <si>
    <t>51080002</t>
  </si>
  <si>
    <t>IGEM0143</t>
  </si>
  <si>
    <t>2023/08/23</t>
  </si>
  <si>
    <t>限持藥商許可證門市2019/12/6到貨.11/27缺貨.持藥商許可證門市(代碼CQ0O)</t>
  </si>
  <si>
    <t>血糖試紙</t>
  </si>
  <si>
    <t>外包裝:85x65x60</t>
  </si>
  <si>
    <t>不保固
(耗材)</t>
  </si>
  <si>
    <t>*專用血糖試片*多家醫院採用*血糖試片(50pcs/Box/含針)</t>
  </si>
  <si>
    <t>福爾紅外線額溫槍IR42B_TD-1242B(藍牙傳輸)</t>
  </si>
  <si>
    <t>TD-1242B</t>
  </si>
  <si>
    <t>51080006</t>
  </si>
  <si>
    <t>IGEM01HV</t>
  </si>
  <si>
    <t>持藥商許可證門市，廠商113/3/28改有貨可供，系統已開放受理</t>
  </si>
  <si>
    <t>耳溫/額溫槍</t>
  </si>
  <si>
    <t>●單鍵快速啟動量測●可儲存30筆量測記錄●紅外線免接觸測量●藍牙傳輸功能●衛部醫器製字第006076號北衛器廣字第10811025號</t>
  </si>
  <si>
    <t>福爾紅外線額溫槍IR42_TD-1242</t>
  </si>
  <si>
    <t>TD-1242</t>
  </si>
  <si>
    <t>51080007</t>
  </si>
  <si>
    <t>IGEM01NJ</t>
  </si>
  <si>
    <t>限持藥商許可證門市2021/11/1降價1500.2021/10/1回價~9/30短促/pos現貨銷售無宅配.5/20缺貨.5/13缺貨.1/14改POS現貨銷售.1/1回價.2020/11/23短促降價(現貨、宅配適用)代碼CQ0O持藥商許可證門市，113年10月短促價1360</t>
  </si>
  <si>
    <t>●單鍵快速啟動量測●可儲存30筆量測記錄●非接觸式紅外線量測模式●衛部醫器製字第006076號北衛器廣字第10811025號</t>
  </si>
  <si>
    <t>福爾愛立測臂式血壓測量系統TD-3140(藍牙傳輸)</t>
  </si>
  <si>
    <t>TD-3140</t>
  </si>
  <si>
    <t>51080008</t>
  </si>
  <si>
    <t>IGEM01WS</t>
  </si>
  <si>
    <t>限持藥商許可證門市2022/9/1回價/7/12-8/31短促.2020/10/22-11/31短促降價.7/22-9/30短促7/22新機上架.持藥商許可證門市(代碼CQ0O</t>
  </si>
  <si>
    <t>血壓計</t>
  </si>
  <si>
    <t>●200組量測資料記憶空間●心跳不規則警示功能●藍牙傳輸結果同步雲端●輕巧易攜帶●衛部醫器製字第005005號、北衛器廣字第10810053號</t>
  </si>
  <si>
    <t>飛樂數位有限公司</t>
  </si>
  <si>
    <t>Arlink</t>
  </si>
  <si>
    <t>Arlink6.5L自動翻攪熱流超導氣炸鍋EC-990</t>
  </si>
  <si>
    <t>EC-990</t>
  </si>
  <si>
    <t>51080012</t>
  </si>
  <si>
    <t>IGEM028I</t>
  </si>
  <si>
    <t>2024/11/1短促，2024/2/1短促，3/23重新上架，2023/1/20停售，2021/9/1短促，3/8到貨，1/24缺貨、2021/1/1新機上架</t>
  </si>
  <si>
    <t>黑(把手玫瑰金)</t>
  </si>
  <si>
    <t>6.5L</t>
  </si>
  <si>
    <t>主機3年</t>
  </si>
  <si>
    <t>•輕巧不佔空間頂•級玻璃液晶手濕也能觸控•全機皆通過BSMI國家檢驗x​SGS無毒檢驗•工業4.0全自動式手臂組裝</t>
  </si>
  <si>
    <t>Arlink 2.5L小白同學氣炸鍋EB-2505</t>
  </si>
  <si>
    <t>EB-2505</t>
  </si>
  <si>
    <t>51080013</t>
  </si>
  <si>
    <t>IGEM028J</t>
  </si>
  <si>
    <t>2024/11/1短促，2024/2/1短促，12/1短促，7/1短促</t>
  </si>
  <si>
    <t>霧白</t>
  </si>
  <si>
    <t>•全自動攪拌型氣炸鍋•透明視窗一目了然•360度均勻攪拌</t>
  </si>
  <si>
    <t>Arlink金慧熙電動真空棒AK22</t>
  </si>
  <si>
    <t>AK22</t>
  </si>
  <si>
    <t>51080017</t>
  </si>
  <si>
    <t>IGEM028N</t>
  </si>
  <si>
    <t>2021/9/1短促，2021/5/20到貨，2021/3/25缺貨，2021/1/1新機上架，2020/12/15-1/15員購</t>
  </si>
  <si>
    <t>真空包裝</t>
  </si>
  <si>
    <t>185g</t>
  </si>
  <si>
    <t>(2026/07/01~2026/08/31) 贈8入袋</t>
  </si>
  <si>
    <t>一鍵真空超方便輕巧185g隨身帶這走食品級認證無毒有保障超靜音設計，噪音低於60分貝</t>
  </si>
  <si>
    <t>福爾十合一體組成計TD-2560(藍牙傳輸)(蜜桃紅)</t>
  </si>
  <si>
    <t>TD-2560(蜜桃紅)</t>
  </si>
  <si>
    <t>51080018</t>
  </si>
  <si>
    <t>IGEM0322</t>
  </si>
  <si>
    <t>2023/06/06</t>
  </si>
  <si>
    <t>2025/5/1-5/31特價1790
2023/6/6回價.限持藥商許可證門市2022/6/27到貨、2021/11/25缺貨、2021/10/1-11/30短促、2021/7/12-9/30短促</t>
  </si>
  <si>
    <t>蜜桃紅</t>
  </si>
  <si>
    <t>*十合一身體組成量測*全中文顯示*藍牙傳輸*可量體重、體脂肪率、內臟脂肪等級、BMI、肌肉量、骨量、體水份率、體年齡、基礎代謝率及活動代謝率等10項參數。*5人資料登錄*藍牙傳輸APP管理*最大秤重180公斤*全中文顯示*衛部醫器製字第006403號*北衛器廣字號第11003044號</t>
  </si>
  <si>
    <t>福爾紅外線耳溫槍TD-1118(粉紅)附耳套:20個/盒</t>
  </si>
  <si>
    <t>TD-1118(粉紅)</t>
  </si>
  <si>
    <t>51080019</t>
  </si>
  <si>
    <t>IGEM035E</t>
  </si>
  <si>
    <t>限持藥商許可證門市2022/7/7短促、2021/7/12降價、2021/3/26新機上架.持藥商許可證門市(代碼CQ0O)</t>
  </si>
  <si>
    <t>*快速量測*螢幕背光*高溫警示*耳套:20個/盒*衛署醫器製字第003084號北衛器廣字第10904016號</t>
  </si>
  <si>
    <t>福爾十合一體組成計TD-2560(藍牙傳輸)(優雅白)</t>
  </si>
  <si>
    <t>TD-2560(優雅白)</t>
  </si>
  <si>
    <t>51080020</t>
  </si>
  <si>
    <t>IGEM035F</t>
  </si>
  <si>
    <t>2025/5/1-5/31特價17902023/6/6回價.限持藥商許可證門市2022/6/27到貨、2021/11/25缺貨、2021/10/1-11/30短促、2021/7/12-9/30短促</t>
  </si>
  <si>
    <t>優雅白</t>
  </si>
  <si>
    <t>300x300x25</t>
  </si>
  <si>
    <t>福爾血氧濃度計_TD8255(藍牙傳輸)(白)</t>
  </si>
  <si>
    <t>TD-8255</t>
  </si>
  <si>
    <t>51080023</t>
  </si>
  <si>
    <t>IGEM0395</t>
  </si>
  <si>
    <t>2025/01/09</t>
  </si>
  <si>
    <t>1/9到貨，2025/1/1缺貨，限持藥商許可證門市2022/6/27到貨6/6缺貨中2022/3/1起全面由pos現貨受理。2021/10/1-11/30短促、7/12-9/30短促、5/31少量現貨到門市(入pos)</t>
  </si>
  <si>
    <t>血氧機</t>
  </si>
  <si>
    <t>*脈博偵測*LED背光*螢幕翻轉*矽膠感測器*藍芽版
衛部醫器製字第006410號、北衛器廣字第10810030號</t>
  </si>
  <si>
    <t>福爾數位臂式血壓機TD-3129(藍牙傳輸)</t>
  </si>
  <si>
    <t>TD-3129</t>
  </si>
  <si>
    <t>51080028</t>
  </si>
  <si>
    <t>IGEM044J</t>
  </si>
  <si>
    <t>2023/09/01</t>
  </si>
  <si>
    <t>2024/5/1母親節短促1個月，支持成本1100，促銷價1980。9/1回價8/1-8/31短促6/1回價「預購2023/5/15陸續出貨」少量貨售完為止，下批到貨5/15。2023/5/1-5/31短促限持藥商許可證門市2022/4/1降價、2021/11/1回價、2021/7/26新機上架，限藥商許可證門市受理，</t>
  </si>
  <si>
    <t>*智慧型量測技術*脈膊不穩偵測*60筆記憶功能*支援血壓平均值量測模式(AVG)*支援心跳不規則警示(IHB)*可顯示白天及夜晚血壓平均值*藍牙傳輸*衛署醫器製字第003362號、北衛器廣字第10908035號</t>
  </si>
  <si>
    <t>Arlink蔬果肉類淨化機HC20</t>
  </si>
  <si>
    <t>HC20</t>
  </si>
  <si>
    <t>51080030</t>
  </si>
  <si>
    <t>IGEM049O</t>
  </si>
  <si>
    <t>2021/11/1新品上架</t>
  </si>
  <si>
    <t>蔬果清洗機</t>
  </si>
  <si>
    <t>電池容量：2600mAh
重量：500g</t>
  </si>
  <si>
    <t>72x112x112</t>
  </si>
  <si>
    <t>1年(非人為因素)</t>
  </si>
  <si>
    <t>*烴基水離子技術，分解有害物質(消除95%農藥殘留/消除99%細菌/分解75%的激素)*無線充電設計*輕巧方便好攜帶*全機防水環保磨砂材質*續航力好使用方便*負壓設計拿出水面無水漬殘留</t>
  </si>
  <si>
    <t>福爾倍康血糖測試系統(GD40B藍)TD-4272B(血糖機)(藍牙傳輸)</t>
  </si>
  <si>
    <t>TD-4272B</t>
  </si>
  <si>
    <t>51080031</t>
  </si>
  <si>
    <t>IGEM052R</t>
  </si>
  <si>
    <t>限持藥商許可證門市2021/4/1降價、2021/1/1新品上架</t>
  </si>
  <si>
    <t>藍色</t>
  </si>
  <si>
    <t>真人語音引導量測
1000筆超大容量血糖紀錄
可標記飯前/飯後血糖值
高低血糖警示貼心提醒
藍牙傳輸上傳APP/雲端
通過TÜV國際認證，精準度符合ISO15197:2013規範
衛部醫器製字第004176號|北衛器廣字第11005011號</t>
  </si>
  <si>
    <t>福爾倍康血糖試紙(限福爾GD40系列專用試紙)_試紙1盒裝(50片)</t>
  </si>
  <si>
    <t>TD-4272B試片</t>
  </si>
  <si>
    <t>51080032</t>
  </si>
  <si>
    <t>IGEM052S</t>
  </si>
  <si>
    <t>限持藥商許可證門市2021/6/27降價2021/1/1新品上架</t>
  </si>
  <si>
    <t>福爾倍康血糖試紙(限福爾GD40系列專用試紙)_試紙3盒裝(150片)</t>
  </si>
  <si>
    <t>GD40系列試紙3盒裝</t>
  </si>
  <si>
    <t>51080036</t>
  </si>
  <si>
    <t>IGEM087W</t>
  </si>
  <si>
    <t>8/23新機上架/限持藥商許可證門市</t>
  </si>
  <si>
    <t>*福爾倍康血糖測試系統 血糖試片3盒組合*適用FORA GD40系列*本包裝內容物含有: 試片150片+採血針150支*衛署醫器製字第004176號 北衛器廣字第11007013號</t>
  </si>
  <si>
    <t>福爾益康語音型2合1血糖試紙(限福爾D40系列專用試紙)_試紙3盒裝(150片)</t>
  </si>
  <si>
    <t>D40系列試紙3盒裝</t>
  </si>
  <si>
    <t>51080037</t>
  </si>
  <si>
    <t>IGEM087X</t>
  </si>
  <si>
    <t>*福爾益康語音型2合1血糖血壓測試系統 速測試片3盒組合*適用FORA D40系列*本包裝內容物含有: 試片150片+採血針150支*衛署醫器製字第003110號 北衛器廣字第10908035號</t>
  </si>
  <si>
    <t>福爾旗艦6合1測試系統(TD-4172B/藍芽版)(贈試紙100片、酒棉)</t>
  </si>
  <si>
    <t>TD-4172B</t>
  </si>
  <si>
    <t>51080038</t>
  </si>
  <si>
    <t>IGEM1109</t>
  </si>
  <si>
    <t>25x57x110</t>
  </si>
  <si>
    <t>* 可檢測血糖、紅血球容積比、酮體、總膽固醇、尿酸、血紅素* 血糖準確性符合ISO15197:2013規範* 可國台語發聲引導量測* 可藍牙傳輸</t>
  </si>
  <si>
    <t>Arlink 5L智慧蒸氣透視氣炸鍋 SB02 白色(純蒸x蒸烤x氣炸)</t>
  </si>
  <si>
    <t>SB02</t>
  </si>
  <si>
    <t>51080067</t>
  </si>
  <si>
    <t>IGEM1236</t>
  </si>
  <si>
    <t>2025/11/1短促，2025/5/1短促，2025/4/10上架</t>
  </si>
  <si>
    <t>380x280x320</t>
  </si>
  <si>
    <t>*10機一體，擁有一台等於同時滿足氣炸、蒸、烤、發酵、消毒等需求*純蒸 X 蒸烤 X 氣炸，三種料理方式一機滿足*市面上第一台可以純蒸的氣炸鍋，100度恆溫速蒸，蒸魚、蒸肉、煮飯通通沒問題*800W蒸氣產生器，20秒即可產生綿密大蒸氣，料理鮮嫩可口*兩用式大水箱，可直接加水，或是拆卸水箱裝水/清洗*集水盤設計，一秒抽拉，輕鬆清空廢水*1500W加熱管，超大火力能夠快速逼出食物內部油脂，均勻烘炸*獨家加熱設計，360度噴射級旋風加熱，旋風相較市售氣炸鍋更強勁*可使用蒸烤模式，相較純氣炸模式，更能留住食物水分，達到酥脆多汁的口感*10種智慧菜單，精準控時控溫</t>
  </si>
  <si>
    <t>Arlink 2.5L微電腦多功能美型壓力鍋 EC-625 白色</t>
  </si>
  <si>
    <t>EC-625</t>
  </si>
  <si>
    <t>51080068</t>
  </si>
  <si>
    <t>IGEM1237</t>
  </si>
  <si>
    <t>2025/04/10</t>
  </si>
  <si>
    <t>2025/4/10上架</t>
  </si>
  <si>
    <t>245x238x250</t>
  </si>
  <si>
    <t>*70kPa高壓烹製，料理入味，燉肉軟嫩*2.5L精緻容量，1-3人小家庭首選的壓力鍋*只要12分鐘，完美米飯輕鬆上桌*8種預設菜單，難煮食材通通一鍋搞定*陶瓷不沾內膽，烹飪時不黏鍋，清潔更容易*智慧觸控面板，直觀好操作*內置智慧控壓調溫晶片，料理美味不過熟*600W大火力，美食快速上桌*洩壓鈕設計於把手上，一鍵輕鬆洩壓，反向排氣不燙傷*24小時智慧預約功能，可在指定時間享受美味*多重防護設計，使用更安心*通過經濟部標準檢驗局認證，BSMI：R54620*全機保固一年</t>
  </si>
  <si>
    <t>Arlink 鬆搗菜菜籽 多功能電動調理機 AG-270C(茉莉白)</t>
  </si>
  <si>
    <t>AG-270C</t>
  </si>
  <si>
    <t>51080069</t>
  </si>
  <si>
    <t>IGEM1238</t>
  </si>
  <si>
    <t>2025/6/1短促，2025/4/10上架</t>
  </si>
  <si>
    <t>茉莉白</t>
  </si>
  <si>
    <t>250ml/150ml</t>
  </si>
  <si>
    <t>*多功能電動食物調理機，廚房必備小物*不髒手、均勻碎、秒輕鬆、不酸手*『雙杯雙刀頭設計』一機兩用👉生食/熟食｜葷物/素物｜寵物/人｜副食/醬料，都可分開，就是不走味*玻璃『雙杯設計』，不異味、好清洗、不殘留。健康衛生*採用食用級420不銹鋼刀，雙刀立體設計，循環均勻切碎*雙重磁式安全開關設計，誤觸開關不會啟動，使用更安全*新一代設計，usb充電，輕巧、隨身帶著走*單手電動操作，擺脫拉繩，輕鬆不費力，只要10秒碎食*電動碎食不費力，美食醬料，都可自己來*多種食材一網打盡：嬰兒輔食/碎蒜/碎薑/碎菜/絞肉/醬料攪拌*隔板塑膠材質為PP，耐熱120℃</t>
  </si>
  <si>
    <t>Arlink 6L黑白大廚 液晶觸控透視氣炸鍋 AF-808 白色</t>
  </si>
  <si>
    <t>AF-808</t>
  </si>
  <si>
    <t>51080071</t>
  </si>
  <si>
    <t>IGEM123A</t>
  </si>
  <si>
    <t>2026/5/1到貨，2026/4/14缺貨，2026/1/1到貨，2025/12/9缺貨，2025/11/1短促，2025/6/18短促，2025/4/10上架</t>
  </si>
  <si>
    <t>326x367x275</t>
  </si>
  <si>
    <t>*煎/烤/炒/炸/烘，各種料理通通一機搞定*10種智慧菜單，精準控溫控時，難處理的牛排、海鮮也能完美出爐*全觸控液晶螢幕+直觀的圖形化設計，讓你一指便能輕鬆調整溫度與時間*手濕的情況下操作，也完全不影響觸控敏銳度*開始運作後，無須暫停，一樣可以隨時調整溫度與時間，讓你的料理過程更彈性*6吋玻璃透視窗，料理狀態隨時掌握*1500W超大火力，搭配急速循環熱流，有效鎖住食材水份和營養，外酥內嫩</t>
  </si>
  <si>
    <t>福爾威創家用新型冠狀病毒抗原快速檢驗套組-(單入)30劑鋁袋裝</t>
  </si>
  <si>
    <t>TD-4531H-30劑</t>
  </si>
  <si>
    <t>51080075</t>
  </si>
  <si>
    <t>IGEM128U</t>
  </si>
  <si>
    <t>2025/6/2後上架</t>
  </si>
  <si>
    <t>快篩試劑</t>
  </si>
  <si>
    <t>福爾威創家用新型冠狀病毒抗原快速檢驗套組-(二入)15盒裝</t>
  </si>
  <si>
    <t>TD-4531H(2入/盒)-15盒</t>
  </si>
  <si>
    <t>51080076</t>
  </si>
  <si>
    <t>IGEM128V</t>
  </si>
  <si>
    <t>福爾威創家用新型冠狀病毒抗原快速檢驗套組-(單入)160劑鋁袋裝</t>
  </si>
  <si>
    <t>TD-4531H-160劑</t>
  </si>
  <si>
    <t>51080077</t>
  </si>
  <si>
    <t>IGEM128W</t>
  </si>
  <si>
    <t>福爾威創家用新型冠狀病毒抗原快速檢驗套組-(二入)160盒裝</t>
  </si>
  <si>
    <t>TD-4531H(2入/盒)-160盒</t>
  </si>
  <si>
    <t>51080078</t>
  </si>
  <si>
    <t>IGEM128X</t>
  </si>
  <si>
    <t>福爾旗艦6合1測試系統血糖試片組(限福爾MD6系列專用)試紙4盒裝(200片)贈主機TD4172(BG)</t>
  </si>
  <si>
    <t>TD4172(BG)</t>
  </si>
  <si>
    <t>51080102</t>
  </si>
  <si>
    <t>IGEM1365</t>
  </si>
  <si>
    <t>限持藥商許可證門市</t>
  </si>
  <si>
    <t>耗材不保固</t>
  </si>
  <si>
    <t>*血糖準確性符合國際標準(ISO15197:2013)*黃金電極試片，精準穩定*試片鋁箔單片包裝*內容物: 試片50片+採血針50支</t>
  </si>
  <si>
    <t>Panasonic超音波水流沖牙機EW-1613-W</t>
  </si>
  <si>
    <t>EW-1613-W</t>
  </si>
  <si>
    <t>51081239</t>
  </si>
  <si>
    <t>IGEM0513</t>
  </si>
  <si>
    <t>2025/3/1回價，2024/12/1短促，6/1 回價，2023/1/1回價，2022/12/1短促</t>
  </si>
  <si>
    <t>200x125x140</t>
  </si>
  <si>
    <t>*超音波水流*10段式水壓調節*水箱容量600mL*磁吸式噴嘴收納</t>
  </si>
  <si>
    <t>大同7.6L微電腦氣炸鍋TOT-F76EA</t>
  </si>
  <si>
    <t>TOT-F76EA</t>
  </si>
  <si>
    <t>51081319</t>
  </si>
  <si>
    <t>IGEM0857</t>
  </si>
  <si>
    <t>9/1短促，2023/6/12新機上架</t>
  </si>
  <si>
    <t>7.6L
11500W大火力</t>
  </si>
  <si>
    <t>318x316x370</t>
  </si>
  <si>
    <t>*觸控面板簡單操作*7.6公升超大容量*360度氣旋受熱均勻*1500W大火力省時省力*七種菜單選擇輕鬆料理</t>
  </si>
  <si>
    <t>Panasonic_325公升下冷凍雙門變頻冰箱(鑽石黑)_NR-B331VG-X1</t>
  </si>
  <si>
    <t>NR-B331VG-X1</t>
  </si>
  <si>
    <t>51081339</t>
  </si>
  <si>
    <t>IGEM0862</t>
  </si>
  <si>
    <t>1790x601x653</t>
  </si>
  <si>
    <t>(2026/04/10~2026/08/19) SP-2612-PR 德國Othello陶瓷防燙隨手杯三入組</t>
  </si>
  <si>
    <t>* 有效容積325L*上冷藏下冷凍*-3°C微凍結*nanoe™ X 健康科技*Ag銀抑菌*冷凍大空間*ECONAVI智慧節能科技*新1級能源效率</t>
  </si>
  <si>
    <t>PANASONIC日本製三枚刃電動刮鬍刀(黑)ES-LT2B-K</t>
  </si>
  <si>
    <t>ES-LT2B-K</t>
  </si>
  <si>
    <t>51081340</t>
  </si>
  <si>
    <t>IGEM0863</t>
  </si>
  <si>
    <t>2025/6/1回價，12/1短促，9/1回價，2024/8/1短促，7/13新機上架</t>
  </si>
  <si>
    <t>155x640x500</t>
  </si>
  <si>
    <t>*3個外葉片*自動清潔功能*身體圓形洗滌*洗澡剃須支撐*充電時間1小時*估計使用時間（每充電）42分鐘</t>
  </si>
  <si>
    <t>Panasonic_15公斤智能聯網變頻直立溫水洗衣機(玫瑰金)_NA-V150NM-PN</t>
  </si>
  <si>
    <t>NA-V150NM-PN</t>
  </si>
  <si>
    <t>51081344</t>
  </si>
  <si>
    <t>IGEM091A</t>
  </si>
  <si>
    <t>2024/11/19</t>
  </si>
  <si>
    <t>15kg</t>
  </si>
  <si>
    <t>*洗衣/脫水 15kg*洗劑量自動精準投入*nanoAg抗菌銀離子*雙渦輪強淨水流*抗菌渦輪迴轉盤*溫水泡洗淨*ECONAVI智慧節能科技*雙效自動槽洗淨*IoT智慧健康家電</t>
  </si>
  <si>
    <t>Panasonic_15公斤智能聯網變頻直立溫水洗衣機(不銹鋼)_NA-V150NMS-S</t>
  </si>
  <si>
    <t>NA-V150NMS-S</t>
  </si>
  <si>
    <t>51081345</t>
  </si>
  <si>
    <t>IGEM091B</t>
  </si>
  <si>
    <t>Panasonic_17公斤智能聯網變頻直立溫水洗衣機(玫瑰金)_NA-V170NM-PN</t>
  </si>
  <si>
    <t>NA-V170NM-PN</t>
  </si>
  <si>
    <t>51081346</t>
  </si>
  <si>
    <t>IGEM091C</t>
  </si>
  <si>
    <t>Panasonic_19公斤智能聯網變頻直立溫水洗衣機(玫瑰金)_NA-V190NM-PN</t>
  </si>
  <si>
    <t>NA-V190NM-PN</t>
  </si>
  <si>
    <t>51081347</t>
  </si>
  <si>
    <t>IGEM091D</t>
  </si>
  <si>
    <t>19kg</t>
  </si>
  <si>
    <t>*洗衣/脫水 19kg*洗劑量自動精準投入*nanoAg抗菌銀離子*雙渦輪強淨水流*抗菌渦輪迴轉盤*溫水泡洗淨*ECONAVI智慧節能科技*雙效自動槽洗淨*IoT智慧健康家電</t>
  </si>
  <si>
    <t>Panasonic_19公斤智能聯網變頻直立溫水洗衣機(不銹鋼)_NA-V190NMS-S</t>
  </si>
  <si>
    <t>NA-V190NMS-S</t>
  </si>
  <si>
    <t>51081348</t>
  </si>
  <si>
    <t>IGEM091E</t>
  </si>
  <si>
    <t>Panasonic_20公斤智能聯網變頻直立溫水洗衣機(不銹鋼)_NA-V200NMS-S</t>
  </si>
  <si>
    <t>NA-V200NMS-S</t>
  </si>
  <si>
    <t>51081349</t>
  </si>
  <si>
    <t>IGEM091F</t>
  </si>
  <si>
    <t>20kg</t>
  </si>
  <si>
    <t>1081x679x752</t>
  </si>
  <si>
    <t>*洗衣/脫水 20kg*洗劑量自動精準投入*nanoAg抗菌銀離子*雙渦輪強淨水流*抗菌渦輪迴轉盤*溫水泡洗淨*ECONAVI智慧節能科技*雙效自動槽洗淨* IoT智慧健康家電</t>
  </si>
  <si>
    <t>PANASONIC_385公升無邊框鋼板三門變頻冰箱(香檳金)_NR-C384HV-N1</t>
  </si>
  <si>
    <t>NR-C384HV-N1</t>
  </si>
  <si>
    <t>51081352</t>
  </si>
  <si>
    <t>IGEM0941</t>
  </si>
  <si>
    <t>385L</t>
  </si>
  <si>
    <t>1830x600x695</t>
  </si>
  <si>
    <t>*冷藏室203L / 冷凍室84L / 蔬果室 98L*雙層蔬果保鮮盒*ECONAVI 智慧節能*100% 全開式抽屜*即鮮魚肉保鮮室*急速冷凍行程*Ag 銀離子抑菌*3D 循環氣流</t>
  </si>
  <si>
    <t>PANASONIC_385公升無邊框鋼板三門變頻冰箱(晶鑽白)_NR-C384HV-W1</t>
  </si>
  <si>
    <t>NR-C384HV-W1</t>
  </si>
  <si>
    <t>51081353</t>
  </si>
  <si>
    <t>IGEM0942</t>
  </si>
  <si>
    <t>PANASONIC IH電磁爐KY-T31</t>
  </si>
  <si>
    <t>KY-T31</t>
  </si>
  <si>
    <t>51081354</t>
  </si>
  <si>
    <t>IGEM094P</t>
  </si>
  <si>
    <t>2025/3/1回價，2024/1/1 回價，12/1新機上架+短促</t>
  </si>
  <si>
    <t>64x273x310</t>
  </si>
  <si>
    <t>*1400W大火力*7段火力設定*4H定時設定*4項防異物保護*10項安全裝置*觸控式按鍵</t>
  </si>
  <si>
    <t>(專案)Panasonic 18坪 IOT Nanoe X 空氣清淨機 F-P90MH (黑色)</t>
  </si>
  <si>
    <t>F-P90MH</t>
  </si>
  <si>
    <t>51081355</t>
  </si>
  <si>
    <t>IGEM097Z</t>
  </si>
  <si>
    <t>專案商品，請洽廠商是否有貨可供，2025/2/12短促，2024/3/12上架</t>
  </si>
  <si>
    <t>質感黑</t>
  </si>
  <si>
    <t>適用11-22坪</t>
  </si>
  <si>
    <t>700x315x315</t>
  </si>
  <si>
    <t>主機保固1年</t>
  </si>
  <si>
    <t>(2026/04/10~2026/08/19) SP-2609-PR 戶外露營風扇燈組</t>
  </si>
  <si>
    <t>*nanoe™ X 48兆*複合式圓筒高效濾網*寵物模式*甲醛/PM2.5偵測顯示*異味/氣氛燈顯示*磁吸式背蓋*IoT智慧健康家電*基準坪數：18坪*適用坪數：11-22坪</t>
  </si>
  <si>
    <t>大同 11人份 316全不鏽鋼晶鋼電鍋 TAC-11HN-M (2024)</t>
  </si>
  <si>
    <t>TAC-11HN-M(2024)</t>
  </si>
  <si>
    <t>51081374</t>
  </si>
  <si>
    <t>IGEM100B</t>
  </si>
  <si>
    <t>2025/4/1短促，2025/3/1回價，2024/5/1短促，2024/4/24新機上架</t>
  </si>
  <si>
    <t>29.5x35x26.5</t>
  </si>
  <si>
    <t>*加熱均勻，自動保溫*雙重被覆電源線，雙重安全保護*煮飯/粥、蒸、滷、燉多用途*具保溫切換裝置，免拔插頭台灣製造</t>
  </si>
  <si>
    <t>大同 11人份不鏽鋼配件深鍋款電鍋 TAC-11L-HP(星辰粉)</t>
  </si>
  <si>
    <t>TAC-11L-HP</t>
  </si>
  <si>
    <t>51081405</t>
  </si>
  <si>
    <t>IGEM111A</t>
  </si>
  <si>
    <t>2026/02/05</t>
  </si>
  <si>
    <t>2026/2/5短促，2024/10/1新機上架</t>
  </si>
  <si>
    <t>星辰粉</t>
  </si>
  <si>
    <t>*11人份電鍋，星辰粉外殼*鍋蓋、內外鍋均為SUS 304 不鏽鋼*360度環繞式水蒸氣*保留食材原味營養美味不流失*利用熱循環均勻加熱食物無油煙*一鍵操作免顧爐火省時省力*雙重被覆電源線，雙重安全保護*多元料理，煮飯/粥、蒸、滷、燉多用途*一鍋料理各式佳餚*加熱均勻，自動保溫</t>
  </si>
  <si>
    <t>大同 30L廣角上掀式熱風循環烘碗機 TMO-D3024A</t>
  </si>
  <si>
    <t>TMO-D3024A</t>
  </si>
  <si>
    <t>51081406</t>
  </si>
  <si>
    <t>IGEM111B</t>
  </si>
  <si>
    <t>2024/10/01</t>
  </si>
  <si>
    <t>2024/10/1新機上架</t>
  </si>
  <si>
    <t>*廣角掀蓋式設計碗盤收納取用方便* 304不鏽鋼碗盤架*可定時60分鐘旋鈕輕鬆設定*直熱式循環對流烘乾*熱風循環烘乾安心衛生*升溫異常斷電，安全保護裝置*304不鏽鋼碗盤架可拆卸清洗便利*台灣製造</t>
  </si>
  <si>
    <t>大同 1.8L雙層防燙保溫電茶壺 TEK-1822SA</t>
  </si>
  <si>
    <t>TEK-1822SA</t>
  </si>
  <si>
    <t>51081407</t>
  </si>
  <si>
    <t>IGEM111C</t>
  </si>
  <si>
    <t>2025/07/22</t>
  </si>
  <si>
    <t>2025/7/22短促，2024/10/1新機上架</t>
  </si>
  <si>
    <t>*雙層安全防燙設計*SUS304不鏽鋼內膽*一鍵保溫按鈕，一鍵按下開啟煮沸</t>
  </si>
  <si>
    <t>Panasonic_國際變頻絲絨鋼板三門冰箱500L(雪霧白)_NR-C505XV-W</t>
  </si>
  <si>
    <t>NR-C505XV-W</t>
  </si>
  <si>
    <t>51081411</t>
  </si>
  <si>
    <t>IGEM113F</t>
  </si>
  <si>
    <t>500L</t>
  </si>
  <si>
    <t>1834x725x695</t>
  </si>
  <si>
    <t>●新世代面材-磨砂鋼板●冷藏強化，冷凍照明、氣氛燈新增廣度均勻照明●-3度C微凍結室●新鮮急凍結室●智慧保濕蔬果室●Ag銀離子抑菌</t>
  </si>
  <si>
    <t>Panasonic_國際變頻絲絨鋼板三門冰箱610L(雪霧白)_NR-C615XV-W</t>
  </si>
  <si>
    <t>NR-C615XV-W</t>
  </si>
  <si>
    <t>51081413</t>
  </si>
  <si>
    <t>IGEM113H</t>
  </si>
  <si>
    <t>Panasonic_國際變頻絲絨鋼板四門冰箱500L(雪霧白)_NR-D505XV-W</t>
  </si>
  <si>
    <t>NR-D505XV-W</t>
  </si>
  <si>
    <t>51081415</t>
  </si>
  <si>
    <t>IGEM113J</t>
  </si>
  <si>
    <t>四門變頻</t>
  </si>
  <si>
    <t>Panasonic_國際變頻絲絨鋼板四門冰箱610L(雪霧白)_NR-D615XV-W</t>
  </si>
  <si>
    <t>NR-D615XV-W</t>
  </si>
  <si>
    <t>51081417</t>
  </si>
  <si>
    <t>IGEM113L</t>
  </si>
  <si>
    <t>Panasonic_國際變頻岩板玻璃三門冰箱500L(墨岩黑)_NR-C505XGS-B</t>
  </si>
  <si>
    <t>NR-C505XGS-B</t>
  </si>
  <si>
    <t>51081418</t>
  </si>
  <si>
    <t>IGEM113M</t>
  </si>
  <si>
    <t>墨岩黑</t>
  </si>
  <si>
    <t>1834x721x695</t>
  </si>
  <si>
    <t>Panasonic_國際變頻岩板玻璃三門冰箱500L(雲岩白)_NR-C505XGS-W</t>
  </si>
  <si>
    <t>NR-C505XGS-W</t>
  </si>
  <si>
    <t>51081419</t>
  </si>
  <si>
    <t>IGEM113N</t>
  </si>
  <si>
    <t>雲岩白</t>
  </si>
  <si>
    <t>Panasonic_國際變頻岩板玻璃三門冰箱610L(墨岩黑)_NR-C615XGS-B</t>
  </si>
  <si>
    <t>NR-C615XGS-B</t>
  </si>
  <si>
    <t>51081420</t>
  </si>
  <si>
    <t>IGEM113O</t>
  </si>
  <si>
    <t>1834x771x780</t>
  </si>
  <si>
    <t>Panasonic_國際變頻岩板玻璃三門冰箱610L(雲岩白)_NR-C615XGS-W</t>
  </si>
  <si>
    <t>NR-C615XGS-W</t>
  </si>
  <si>
    <t>51081421</t>
  </si>
  <si>
    <t>IGEM113P</t>
  </si>
  <si>
    <t>Panasonic_國際變頻岩板玻璃四門冰箱500L(墨岩黑)_NR-D505XGS-B</t>
  </si>
  <si>
    <t>NR-D505XGS-B</t>
  </si>
  <si>
    <t>51081422</t>
  </si>
  <si>
    <t>IGEM113Q</t>
  </si>
  <si>
    <t>Panasonic_國際變頻岩板玻璃四門冰箱500L(雲岩白)_NR-D505XGS-W</t>
  </si>
  <si>
    <t>NR-D505XGS-W</t>
  </si>
  <si>
    <t>51081423</t>
  </si>
  <si>
    <t>IGEM113R</t>
  </si>
  <si>
    <t>Panasonic_國際變頻岩板玻璃四門冰箱610L(墨岩黑)_NR-D615XGS-B</t>
  </si>
  <si>
    <t>NR-D615XGS-B</t>
  </si>
  <si>
    <t>51081424</t>
  </si>
  <si>
    <t>IGEM113S</t>
  </si>
  <si>
    <t>正常供貨</t>
  </si>
  <si>
    <t>Panasonic_國際變頻岩板玻璃四門冰箱610L(雲岩白)_NR-D615XGS-W</t>
  </si>
  <si>
    <t>NR-D615XGS-W</t>
  </si>
  <si>
    <t>51081425</t>
  </si>
  <si>
    <t>IGEM113T</t>
  </si>
  <si>
    <t>Panasonic奈米水離子吹風機EH-NA9N-H (霧墨藍)</t>
  </si>
  <si>
    <t>EH-NA9N-H</t>
  </si>
  <si>
    <t>51081426</t>
  </si>
  <si>
    <t>IGEM113U</t>
  </si>
  <si>
    <t>2025/3/1回價，2024/12/1短促</t>
  </si>
  <si>
    <t>霧墨藍</t>
  </si>
  <si>
    <t>1000x161x74</t>
  </si>
  <si>
    <t>(2026/04/10~2026/08/19) SP-2513-PR 洗臉髮套組</t>
  </si>
  <si>
    <t>*獨家奈米水離子保濕科技*礦物負離子*4種美髮潤肌模式*速乾吹嘴+集風造型吹嘴+捲髮定型烘罩</t>
  </si>
  <si>
    <t>大同  20人份電鍋 TAC-20L-DGU(綠色)</t>
  </si>
  <si>
    <t>TAC-20L-DGU</t>
  </si>
  <si>
    <t>51081478</t>
  </si>
  <si>
    <t>IGEM1241</t>
  </si>
  <si>
    <t>2026/3/24缺貨，2025/8/1新機上架</t>
  </si>
  <si>
    <t>20人份</t>
  </si>
  <si>
    <t>315x418x370</t>
  </si>
  <si>
    <t>*20人份電鍋，綠色外殼加大同寶寶*鍋蓋、內鍋、蒸盤均為SUS 304 不鏽鋼*雙重被覆電源線，雙重安全保護</t>
  </si>
  <si>
    <t>大同  20人份電鍋 TAC-20L-DRU(橘紅色)</t>
  </si>
  <si>
    <t>TAC-20L-DRU</t>
  </si>
  <si>
    <t>51081479</t>
  </si>
  <si>
    <t>IGEM1242</t>
  </si>
  <si>
    <t>*20人份電鍋，橘紅色外殼加大同寶寶*鍋蓋、內鍋、蒸盤均為SUS 304 不鏽鋼*雙重被覆電源線，雙重安全保護。</t>
  </si>
  <si>
    <t>大同 6吋DC直流循環扇TF-J6TD</t>
  </si>
  <si>
    <t>TF-J6TD</t>
  </si>
  <si>
    <t>51081484</t>
  </si>
  <si>
    <t>IGEM1309</t>
  </si>
  <si>
    <t>2025/10/13</t>
  </si>
  <si>
    <t>2025/10/13新品上架</t>
  </si>
  <si>
    <t>6吋</t>
  </si>
  <si>
    <t>297x207x212</t>
  </si>
  <si>
    <t>*易拆式前網設計，方便清潔再使用*多角度自動擺頭，全方位送風循環*8 段風速，自由調整，舒適有感*DC 直流馬達，節能省電超靜音*附遙控器，輕鬆控制，使用便利*機身小、風量大。空氣循環*預約定時開關機。</t>
  </si>
  <si>
    <t>大同14吋DC直流風扇(7葉片)TF-L14D7T</t>
  </si>
  <si>
    <t>TF-L14D7T</t>
  </si>
  <si>
    <t>51081485</t>
  </si>
  <si>
    <t>IGEM130A</t>
  </si>
  <si>
    <t>2025/7/1新品上架</t>
  </si>
  <si>
    <t>*3D立體擺頭，自動左右擺動*DC直流馬達*7片葉扇，安靜舒適*24段風量，一指操控，簡單省力*觸控面板+飛梭旋鈕 控制方便*無線遙控，隨時享受*夜間模式，無光好眠*15hr預約開機/定時關機</t>
  </si>
  <si>
    <t>大同16吋DC直流風扇(7葉片)TF-L16D7T</t>
  </si>
  <si>
    <t>TF-L16D7T</t>
  </si>
  <si>
    <t>51081486</t>
  </si>
  <si>
    <t>IGEM130B</t>
  </si>
  <si>
    <t>大同18吋AC強力工業扇 TF-N18A4C</t>
  </si>
  <si>
    <t>TF-N18A4C</t>
  </si>
  <si>
    <t>51081487</t>
  </si>
  <si>
    <t>IGEM130C</t>
  </si>
  <si>
    <t>18吋</t>
  </si>
  <si>
    <t>*台灣製造*超廣角強力送風*上控式按鍵，後馬達觸控面板*防滑腳墊，使用更平穩</t>
  </si>
  <si>
    <t>AURORA 震旦</t>
  </si>
  <si>
    <t>AURORA 震旦全自動200張極細碎式多功能靜音碎紙機(32公升)AS200AMQ</t>
  </si>
  <si>
    <t>AS200AMQ</t>
  </si>
  <si>
    <t>51081495</t>
  </si>
  <si>
    <t>IGEM15CX</t>
  </si>
  <si>
    <t>115/4上架銷售，需來電02-23447850詢問貨況並通知開放受理。不參加第一重和第三重贈點</t>
  </si>
  <si>
    <t>Panasonic_19KG國際變頻溫水滾筒洗衣機(冰鑽白)_NA-V190RW-W</t>
  </si>
  <si>
    <t>NA-V190RW-W</t>
  </si>
  <si>
    <t>51081499</t>
  </si>
  <si>
    <t>IGEM15F8</t>
  </si>
  <si>
    <t>1035x686x770</t>
  </si>
  <si>
    <t>洗劑量自動精準投入
自體潔淨科技
溫水泡洗淨
nanoeX雙效自動槽洗淨</t>
  </si>
  <si>
    <t>Panasonic_19KG國際變頻溫水滾筒洗脫烘衣機(炫亮銀)_NA-V190RDH-S</t>
  </si>
  <si>
    <t>NA-V190RDH-S</t>
  </si>
  <si>
    <t>51081500</t>
  </si>
  <si>
    <t>IGEM15F9</t>
  </si>
  <si>
    <t>1060x820x880</t>
  </si>
  <si>
    <t>洗劑量自動精準投入
溫水泡洗淨
nanoe™ X 健康科技
雙效自動槽洗淨
IoT智慧健康家電
溫風循環烘衣
ECONAVI智慧節能科技</t>
  </si>
  <si>
    <t>Panasonic_19KG國際變頻溫水滾筒洗脫烘衣機(冰鑽白)_NA-V190RDH-W</t>
  </si>
  <si>
    <t>NA-V190RDH-W</t>
  </si>
  <si>
    <t>51081501</t>
  </si>
  <si>
    <t>IGEM15FA</t>
  </si>
  <si>
    <t>Panasonic_15KG國際變頻熱泵溫水滾筒IOT洗脫烘衣機(冰鑽白)_NA-V150RPH-W</t>
  </si>
  <si>
    <t>NA-V150RPH-W</t>
  </si>
  <si>
    <t>51081502</t>
  </si>
  <si>
    <t>IGEM15FB</t>
  </si>
  <si>
    <t>1035x640x773</t>
  </si>
  <si>
    <t>(2026/04/10~2026/08/19) SP-2608-PR ZWILLING TWIN CLASSIC 不鏽鋼雙鍋組(湯鍋+深煎鍋) +SP-NA02-PR 南僑 水晶皂力淨</t>
  </si>
  <si>
    <t>熱泵除濕式烘乾Heat Pump
洗劑量自動精準投入
IoT智慧健康家電
 nanoe™ X 健康科技
雙效自動槽洗淨
溫水泡洗淨
一鍵喚醒 觸控面板</t>
  </si>
  <si>
    <t>Panasonic_15KG國際變頻熱泵溫水滾筒IOT洗脫烘衣機(夜幕黑)_NA-V150RPH-K</t>
  </si>
  <si>
    <t>NA-V150RPH-K</t>
  </si>
  <si>
    <t>51081503</t>
  </si>
  <si>
    <t>IGEM15FC</t>
  </si>
  <si>
    <t>Panasonic_17KG國際變頻熱泵溫水滾筒IOT洗脫烘衣機(夜幕黑)_NA-V170RPH-K</t>
  </si>
  <si>
    <t>NA-V170RPH-K</t>
  </si>
  <si>
    <t>51081504</t>
  </si>
  <si>
    <t>IGEM15FD</t>
  </si>
  <si>
    <t>Panasonic_17KG國際變頻熱泵溫水滾筒IOT洗脫烘衣機(冰鑽白)_NA-V170RPH-W</t>
  </si>
  <si>
    <t>NA-V170RPH-W</t>
  </si>
  <si>
    <t>51081505</t>
  </si>
  <si>
    <t>IGEM15FE</t>
  </si>
  <si>
    <t>PANASONIC除濕機(CW/6公升)F-Y12EB</t>
  </si>
  <si>
    <t>F-Y12EB</t>
  </si>
  <si>
    <t>51083036</t>
  </si>
  <si>
    <t>IGEM00AW</t>
  </si>
  <si>
    <t>2025/11/1短促，2025/8/7少量到貨，2025/2/25缺貨，2024/1/1 永久降價，2022/12/19回價+少量到貨，12/1下架，9/22 7台、9/7少量到貨5台、2021/4/1-4/30短促。</t>
  </si>
  <si>
    <t>8坪</t>
  </si>
  <si>
    <t>580x300x251</t>
  </si>
  <si>
    <t>*15項安全裝置*4合1超密度濾網*水箱2.5L</t>
  </si>
  <si>
    <t>3M</t>
  </si>
  <si>
    <t>3M-70000113813M空氣清淨機超濾淨型進階版6坪</t>
  </si>
  <si>
    <t>3M-7000011381</t>
  </si>
  <si>
    <t>51084003</t>
  </si>
  <si>
    <t>IGEM003N</t>
  </si>
  <si>
    <t>2022/3/1-3/31短促，2021/7/24到貨，6/2缺貨下架，2018/11/1價格調漲(原2980)，8/1售價調降，3/16重新上架</t>
  </si>
  <si>
    <t>5級能效</t>
  </si>
  <si>
    <t>*專利靜電濾淨技術，有效濾除過敏原*負離子裝置，空氣更清新*貼心濾網更換指示提醒</t>
  </si>
  <si>
    <t>3M-71000656103MFD-A90W雙效空氣清淨除濕機</t>
  </si>
  <si>
    <t>FD-A90W</t>
  </si>
  <si>
    <t>51084005</t>
  </si>
  <si>
    <t>IGEM003P</t>
  </si>
  <si>
    <t>2022/10/1短促，4/26到貨，2022/4/15缺貨，2021/3/2到貨，12/24缺貨下架，2018/8/1售價調降</t>
  </si>
  <si>
    <t>12坪</t>
  </si>
  <si>
    <t>596x373x225</t>
  </si>
  <si>
    <t>*雙效能空氣清淨除濕機，高效除濕與空氣濾淨雙效進化
*造型簡約優雅，符合摩登居家生活品味
*採用日本除濕輪科技，免冷媒、無壓縮機，優先符合環保觀念，輕巧又靜音
*除濕效能再升級，除濕能力9.5公升/每日，在低溫下除濕效能優於同等級壓縮機式2倍以上
*適用坪數：除濕能力12坪；清淨能力6坪(清淨功能依實際環境狀況可使用3-8坪之範圍)</t>
  </si>
  <si>
    <t>CHIMEIVC-SA1PH0直立手持兩用吸塵器</t>
  </si>
  <si>
    <t>VC-SA1PH0</t>
  </si>
  <si>
    <t>51084073</t>
  </si>
  <si>
    <t>IGEM00GD</t>
  </si>
  <si>
    <t>2022/4/1回價，2021/8/1短促，2020/4/1新機上架</t>
  </si>
  <si>
    <t>產品組裝尺寸:1067x250x143;外箱尺寸:623x128x148</t>
  </si>
  <si>
    <t>奇美時尚LED知視家護眼檯燈LT-CT080D</t>
  </si>
  <si>
    <t>LT-CT080D</t>
  </si>
  <si>
    <t>51084082</t>
  </si>
  <si>
    <t>IGEM00SI</t>
  </si>
  <si>
    <t>2021/9/16到貨，9/1回價，2021/8/1短促，2018/12/14新機上架</t>
  </si>
  <si>
    <t>1600LUX</t>
  </si>
  <si>
    <t>448x147x388</t>
  </si>
  <si>
    <t>*預約關機提醒，定時休息愛護眼睛*三種情境模式(學習、電腦、閱讀)*獨特270度照明調整，可任意變換燈頭的照明範圍*LED燈珠符合IEC標準，，更加呵護雙眼*LED光源，節能省電，且無藍光危害*觸控控制、LED綠色燈號顯示，方便使用</t>
  </si>
  <si>
    <t>奇美溫控快煮壺KT-15MDT0</t>
  </si>
  <si>
    <t>KT-15MDT0</t>
  </si>
  <si>
    <t>51084083</t>
  </si>
  <si>
    <t>IGEM00SJ</t>
  </si>
  <si>
    <t>3/1短促，2018/12/14新機上架</t>
  </si>
  <si>
    <t>225x137x230</t>
  </si>
  <si>
    <t>*五級智能溫控：45、60、70、85、95度溫控加熱*可保溫45分鐘*可設定回溫、直接加溫的溫度。*四層防燙壺體、全鋼無縫內膽*73度下沿式壺嘴，倒水時更加順暢、集中*聚水環設計，防止波濺燙傷*304不鏽鋼上蓋、內膽。</t>
  </si>
  <si>
    <t>奇美10L遠紅外線蒸氣烤箱EV-10T0AK</t>
  </si>
  <si>
    <t>EV-10T0AK</t>
  </si>
  <si>
    <t>51084115</t>
  </si>
  <si>
    <t>IGEM0204</t>
  </si>
  <si>
    <t>2022/1/1短促，2019/12/12新機上架</t>
  </si>
  <si>
    <t>10L</t>
  </si>
  <si>
    <t>313x236x250</t>
  </si>
  <si>
    <t>*遠紅外線光-快速穿透、外酥*蒸氣循環-內軟，鎖住水份與香氣*輕巧尺寸-預熱快、省時省電省空間</t>
  </si>
  <si>
    <t>奇美直立手持兩用吸塵器VC-HB1PH0</t>
  </si>
  <si>
    <t>VC-HB1PH0</t>
  </si>
  <si>
    <t>51084120</t>
  </si>
  <si>
    <t>IGEM01NK</t>
  </si>
  <si>
    <t>2021/8/31短促，2020/4/1新機上架</t>
  </si>
  <si>
    <t>1.5kg</t>
  </si>
  <si>
    <t>294x114x210</t>
  </si>
  <si>
    <t>*14段鋁合金伸縮管*一鍵傾倒垃圾*4層過濾方式、5孔錐狀氣流、高效空氣濾網**水洗式集塵盒設計*附超值多功能吸頭組**直立/手持兩用，僅1.5K*傾斜式出風口設計*大角度旋轉地板刷，死角清理超方便</t>
  </si>
  <si>
    <t>奇美無線充電護眼檯燈LT-WP100D</t>
  </si>
  <si>
    <t>LT-WP100D</t>
  </si>
  <si>
    <t>51084122</t>
  </si>
  <si>
    <t>IGEM01NM</t>
  </si>
  <si>
    <t>2021/4/1短促，2020/4/1新機上架</t>
  </si>
  <si>
    <t>天使白</t>
  </si>
  <si>
    <t>1Kg</t>
  </si>
  <si>
    <t>*支援QI無線充電&amp;USB充電2in1；濾光片設計，光線柔和舒適，無眩光。*觸控控制、LED燈號顯示，方便使用*四色調色溫：學習模式、閱讀模式、電腦模式、睡前模式*設計感外型、消光白有特色*節能省電，省下2/3電費*LED光源無紫外線，無藍光危害，維護皮膚與眼睛的健康*DC直流電壓光線不閃爍，有效降低近視可能性</t>
  </si>
  <si>
    <t>聲寶微電腦雙口IH電磁爐KM-VA-14GM</t>
  </si>
  <si>
    <t>KM-VA14GM</t>
  </si>
  <si>
    <t>51084133</t>
  </si>
  <si>
    <t>IGEM01NX</t>
  </si>
  <si>
    <t>4Kg</t>
  </si>
  <si>
    <t>60x520x320</t>
  </si>
  <si>
    <t>*一機雙爐設計。*IH變頻設計。*觸控式面板。*6段火力設定：保溫/200W/400W/700W/1000W/1400W。*6段溫度調節：150℃/160℃/170℃/180℃/190℃/200℃。*油炸烹調模式*。*9小時59分定時功能*。*耐高溫微晶面板，防滑好清理。*多重安全保護裝置**可直立擺放，方便收納，不佔空間。</t>
  </si>
  <si>
    <t>聲寶18吋遙控型DC節能扇SK-FB18DR</t>
  </si>
  <si>
    <t>SK-FB18DR</t>
  </si>
  <si>
    <t>51084134</t>
  </si>
  <si>
    <t>IGEM01NY</t>
  </si>
  <si>
    <t>2023/03/14</t>
  </si>
  <si>
    <t>2023/3/14到貨，2022/11/4缺貨，1/19到貨，1/11缺貨，2021/4/1回價，2020/6/20降價，4/1新機上架</t>
  </si>
  <si>
    <t>True;False;False;True;False</t>
  </si>
  <si>
    <t>*通過2019國家最新安全規範、EMS檢測。*高效能DC節能馬達**七段風速選擇*五片扇葉運轉*附無線遙控器*上下俯仰角度調整設計、無段式自由調整高度。</t>
  </si>
  <si>
    <t>INO</t>
  </si>
  <si>
    <t>iNO15合1健康管理藍牙智慧體重計-白CD850</t>
  </si>
  <si>
    <t>CD850-W</t>
  </si>
  <si>
    <t>51084138</t>
  </si>
  <si>
    <t>IGEM01O3</t>
  </si>
  <si>
    <t>2023/03/01</t>
  </si>
  <si>
    <t>2023/3/1短促，2023/01/11重新上架，2022/7/21停售，2021/4/1-10/31短促，2020/4/1新機上架</t>
  </si>
  <si>
    <t>1.1kg</t>
  </si>
  <si>
    <t>290x265x23</t>
  </si>
  <si>
    <t>*1秒檢測，15項身體健康指標*可同時記憶8組資料*30天身體數據紀錄曲線變化圖示*可直接回傳至手機app，自動記錄體重曲線*高準度專業版提供兩年保固。</t>
  </si>
  <si>
    <t>iNO15合1健康管理藍牙智慧體重計-黑CD850</t>
  </si>
  <si>
    <t>CD850-B</t>
  </si>
  <si>
    <t>51084139</t>
  </si>
  <si>
    <t>IGEM01O4</t>
  </si>
  <si>
    <t>2023/3/1短促，2021/4/1-10/31短促，2020/4/1新機上架</t>
  </si>
  <si>
    <t>3M淨呼吸空氣清淨機FA-E180</t>
  </si>
  <si>
    <t>3M-7100196458</t>
  </si>
  <si>
    <t>51084148</t>
  </si>
  <si>
    <t>IGEM01OD</t>
  </si>
  <si>
    <t>2024/03/27 短促</t>
  </si>
  <si>
    <t>6-14坪</t>
  </si>
  <si>
    <t>634x257x250</t>
  </si>
  <si>
    <t>*CADR潔淨風量值165CFM*高CADR、高循環效率*全球逾200項靜電濾淨技術專利*自動偵測*採用DC直流變頻馬達*適用6至14坪空間</t>
  </si>
  <si>
    <t>TECO 東元</t>
  </si>
  <si>
    <t>TECO5L智能溫控熱水瓶YD5201CBW</t>
  </si>
  <si>
    <t>YD5201CBW</t>
  </si>
  <si>
    <t>51084162</t>
  </si>
  <si>
    <t>IGEM012H</t>
  </si>
  <si>
    <t>2022/1/1再短促，2021/4/1短促，2019/4/24新機上架</t>
  </si>
  <si>
    <t>220x365x290</t>
  </si>
  <si>
    <t>*食用級304不鏽鋼*LED數位顯示螢幕大按鍵電動給水*7段溫控選*水位監測，缺水提示◆冷風快速降溫免等待*電動給水安全上鎖裝置*多重安全保護裝置*智能防乾燒保護</t>
  </si>
  <si>
    <t>BubbleSoda</t>
  </si>
  <si>
    <t>全自動氣泡水機-經典白BU-BS-909</t>
  </si>
  <si>
    <t>BU-BS-909</t>
  </si>
  <si>
    <t>51084165</t>
  </si>
  <si>
    <t>IGEM012K</t>
  </si>
  <si>
    <t>2024/4/1短促，2021/10/1回價，2019/4/24新機上架</t>
  </si>
  <si>
    <t>氣泡水機</t>
  </si>
  <si>
    <t>410x130x220</t>
  </si>
  <si>
    <t>*專利渦流進氣設計(Turbo-Bubbler)，氣泡口感最佳化*多閥門設計，延長機器使用壽命，提高氣瓶使用效率*創新設計，只需按壓一次，氣就會直接充飽，取下前只需把水瓶往外推，即會自動洩壓*內附鋼瓶1支+專用水瓶1支</t>
  </si>
  <si>
    <t>奇美強效電擊捕蚊燈MT-15T0EA</t>
  </si>
  <si>
    <t>MT-15T0EA</t>
  </si>
  <si>
    <t>51084182</t>
  </si>
  <si>
    <t>IGEM01QR</t>
  </si>
  <si>
    <t>2023/3/1短促，2022/4/1短促，2021/8/30到貨，5/18缺貨，5/7到貨，2021/4/20缺貨，2020/9/3新機上架</t>
  </si>
  <si>
    <t>15W</t>
  </si>
  <si>
    <t>452x190x190</t>
  </si>
  <si>
    <t>*採用專業15W高效引蚊燈管*波長360μm引蚊效果大提升*引蚊光觸媒*專利菱格護網*安全防火材質*電源防護裝置*抽取式集蚊盒</t>
  </si>
  <si>
    <t>FUTURELAB</t>
  </si>
  <si>
    <t>FUTURELABN7空氣清淨機</t>
  </si>
  <si>
    <t>N7</t>
  </si>
  <si>
    <t>51084206</t>
  </si>
  <si>
    <t>IGEM023P</t>
  </si>
  <si>
    <t>2020/11/1新機上架</t>
  </si>
  <si>
    <t>230g</t>
  </si>
  <si>
    <t>X</t>
  </si>
  <si>
    <t>◆不佔空間，積木設計◆大坪數應用渦輪結構設計淨化度升級，直達1000萬高濃度負離子，微量超氧兩段式釋放◆杯型設計方便收納於汽車、室內各處，有效去除食物殘留臭味、冷氣霉味、灰塵過敏源◆零耗材終身免更換◆USB插孔設計，保護你的健康，更讓你不怕斷電</t>
  </si>
  <si>
    <t>聲寶微電腦觸控不挑鍋黑晶電陶爐KM-ZA13P</t>
  </si>
  <si>
    <t>KM-ZA13P</t>
  </si>
  <si>
    <t>51084216</t>
  </si>
  <si>
    <t>IGEM028Z</t>
  </si>
  <si>
    <t>2025/10/21</t>
  </si>
  <si>
    <t>2025/10/21到貨，2025/10/8缺貨，2021/1新機</t>
  </si>
  <si>
    <t>2.3Kg</t>
  </si>
  <si>
    <t>60x280x360</t>
  </si>
  <si>
    <t>保固1年</t>
  </si>
  <si>
    <t>*不挑鍋具，適用各種材質*5組烹調模式+8段火力設定*觸控式操作更直覺*耐高溫微晶面板*4小時定時功能</t>
  </si>
  <si>
    <t>奇美20L全自動轉盤微波爐MV-20C0PK</t>
  </si>
  <si>
    <t>MV-20C0PK</t>
  </si>
  <si>
    <t>51084219</t>
  </si>
  <si>
    <t>IGEM029C</t>
  </si>
  <si>
    <t>2026/01/29</t>
  </si>
  <si>
    <t>2026/1/29到貨，2025/12/23缺貨，2025/10/1短促，2025/8/28少量到貨，2025/8/20缺貨，2025/3/1短促，3/1回價，2021/4/1短促，2021/1新機</t>
  </si>
  <si>
    <t>簡約白</t>
  </si>
  <si>
    <t>10.7kg</t>
  </si>
  <si>
    <t>259x328x440</t>
  </si>
  <si>
    <t>*5段火力模式：低火(保溫)中低火(解凍)中火(悶燉)中高火(烹煮)高火(快速加熱)*360度全自動轉盤*0.2~1kg重量解凍*25cm厚玻璃轉盤*開門斷電設計*多層防護玻璃門*易清潔內腔：內腔表面光滑平整*安全低輻射*定時響鈴提醒</t>
  </si>
  <si>
    <t>TOSHIBA 東芝</t>
  </si>
  <si>
    <t>TOSHIBA10人份備長炭厚釜電子鍋RC-18DRNTW</t>
  </si>
  <si>
    <t>RC-18DRNTW</t>
  </si>
  <si>
    <t>51084226</t>
  </si>
  <si>
    <t>IGEM029J</t>
  </si>
  <si>
    <t>2021/7/21新機上架</t>
  </si>
  <si>
    <t>5.66KG</t>
  </si>
  <si>
    <t>282x313x420</t>
  </si>
  <si>
    <t>*智能烹飪曲綫*超級厚膽，聚能燜香*大容積齊享美味*智能預約*多菜單選擇*一鍵煮飯，快捷方便</t>
  </si>
  <si>
    <t>奇美2in1輕量級多功能無線吸塵器PLUS(VC-HP4LSA)</t>
  </si>
  <si>
    <t>VC-HP4LSA</t>
  </si>
  <si>
    <t>51084233</t>
  </si>
  <si>
    <t>IGEM035B</t>
  </si>
  <si>
    <t>2025/09/05</t>
  </si>
  <si>
    <t>2025/9/5短促，4/6到貨，3/13缺貨，2021/4/1短促，2021/4/1新機上架</t>
  </si>
  <si>
    <t>◆商品重量：1kg◆額定消耗電功率：120W◆集塵盒容量：450ml</t>
  </si>
  <si>
    <t>128x103x403</t>
  </si>
  <si>
    <t>*吸力PLUS強勁增加40%*吸/吹兩用，可吹乾隙縫水漬*1kg輕量化設計無線好攜*四重過濾層層把關更安心*強力龍捲風集塵，效率加倍*多功能適用地毯/沙發/窗戶/縫隙*可水洗式濾網，環保又便利</t>
  </si>
  <si>
    <t>聲寶90L四層紫外線烘碗機KB-GK90U</t>
  </si>
  <si>
    <t>KB-GK90U</t>
  </si>
  <si>
    <t>51084234</t>
  </si>
  <si>
    <t>IGEM045P</t>
  </si>
  <si>
    <t>2025/7/1短促，2024/5/1短促，2024/3/1 回價，2024/02/16短促，2022/4/1回價，2021/11/1短促，2021/8/19新機上架</t>
  </si>
  <si>
    <t>◆產品淨重：15Kg◆額定電壓：110V◆額定頻率：60Hz◆額定消耗功率：198W</t>
  </si>
  <si>
    <t>715x380x470</t>
  </si>
  <si>
    <t>正常使用下全機一年保固</t>
  </si>
  <si>
    <t>(2026/07/01~2026/08/31) 隨貨送聲寶美食鍋KQ-YB10D</t>
  </si>
  <si>
    <t>*90公升四層盤架大容量設計，各式餐具都好放。*UV紫外線殺菌、高溫熱風烘乾、奈米光觸媒除臭三道流程。*採食用級304不鏽鋼內腔與層架，全機符合RoHS認證標準。*4段定時功能，貼心記憶前次設定*獨立殺菌功能，可單獨啟動紫外線燈殺菌*強化玻璃門+開門自動切換照明，避免紫外線外洩*電壓、溫度、馬達運轉3種自動斷電安全保護裝置。</t>
  </si>
  <si>
    <t>聲寶電擊式捕蚊燈ML-PL10Y</t>
  </si>
  <si>
    <t>ML-PL10Y</t>
  </si>
  <si>
    <t>51084235</t>
  </si>
  <si>
    <t>IGEM045Q</t>
  </si>
  <si>
    <t>2021/12/10到貨，2021/12/2缺貨，2021/8/19新機上架</t>
  </si>
  <si>
    <t>◆機體重量：1.8Kg◆額定電壓及額定頻率：110V/60Hz◆消耗功率：15W</t>
  </si>
  <si>
    <t>機體尺寸:470x230x230</t>
  </si>
  <si>
    <t>正常使用下保固一年</t>
  </si>
  <si>
    <t>*10W高效率燈管，搭配電擊網噴塗TiO2，捕蚊效果佳，蚊蟲無所遁形。*獨立式集蚊盒，清除蚊蟲便利不沾手。*安全防護網設計，避免孩童誤觸。*隱藏式提把，方便拿取及移動。</t>
  </si>
  <si>
    <t>奇美6人份抗菌烘碗機KD-06PH00</t>
  </si>
  <si>
    <t>KD-06PH00</t>
  </si>
  <si>
    <t>51084237</t>
  </si>
  <si>
    <t>IGEM045S</t>
  </si>
  <si>
    <t>2026/04/14</t>
  </si>
  <si>
    <t>2026/4/14缺貨 預計6月到貨，3/1回價，2021/11/1短促，2021/8/19新機上架</t>
  </si>
  <si>
    <t>◆產品淨重：3.1Kg◆額定電壓：110V◆額定頻率：60Hz◆額定消耗功率：180W</t>
  </si>
  <si>
    <t>437x385x427</t>
  </si>
  <si>
    <t>*日本獨家抗菌材質，帶有銀離子抗菌成份，通過FDA、EPA、NSF等國際認證，抗菌防霉除臭*底部不鏽鋼發熱板面積加大30%，連續高溫殺菌增加消毒效率，無風扇設計超靜音*可拆洗機構設計，上蓋、儲水盤、層架可輕鬆拆除*流水溝槽設計，可快速排水、避免潮濕，搭配抽取式接水盒，堅固耐用耐高溫，輕量外型設計，總重僅3.1kg*多重安全保護：外殼採用耐熱材質、安全斷電機制</t>
  </si>
  <si>
    <t>奇美IH定溫調理電磁爐FV-12B0MT</t>
  </si>
  <si>
    <t>FV-12B0MT</t>
  </si>
  <si>
    <t>51084238</t>
  </si>
  <si>
    <t>IGEM045T</t>
  </si>
  <si>
    <t>2021/11/1短促，2021/8/19新機上架</t>
  </si>
  <si>
    <t>◆機體重量：2.2kg◆額定電壓：110V◆額定頻率：60Hz</t>
  </si>
  <si>
    <t>42x280x360</t>
  </si>
  <si>
    <t>*蒸/煎/炒/煮/炸/保溫靈活運用*8種智能料理模式，可舒肥*IH變頻節能省電，加熱效率佳*黑晶面板防爆耐刮*適用多種鍋具烹煮*8重安全防護+防火材質</t>
  </si>
  <si>
    <t>聲寶浴室/臥房兩用抑制菌電暖器HX-FK10R</t>
  </si>
  <si>
    <t>HX-FK10R</t>
  </si>
  <si>
    <t>51084244</t>
  </si>
  <si>
    <t>IGEM0499</t>
  </si>
  <si>
    <t>2025/10/30</t>
  </si>
  <si>
    <t>10/30到貨，2025/3/3缺貨，1/6少量到貨，2022/12/21缺貨，2021/11/1新品上架</t>
  </si>
  <si>
    <t>◆消耗功率：1230W
◆產品重量：3.2公斤</t>
  </si>
  <si>
    <t>427x295x142</t>
  </si>
  <si>
    <t>正常使用下保固1年</t>
  </si>
  <si>
    <t>*奈米銀抑菌柵板，有效抑制(沙門氏菌/大腸桿菌/金黃色葡萄球菌/綠膿桿菌)*IP24防潑水浴室/臥房兩用*鋁合金鰭片式發熱對流速暖+安靜+不秏氧*智慧感知室溫顯示*10~28℃微電腦自動溫控，恆溫使用更舒適*7小時定時設計*直立/壁掛雙設計，任何擺設自由選擇</t>
  </si>
  <si>
    <t>TOSHIBA東芝32公升機械式旋風電烤箱TL1-MC32AZT(GR)</t>
  </si>
  <si>
    <t>TL1-MC32AZT(GR)</t>
  </si>
  <si>
    <t>51084273</t>
  </si>
  <si>
    <t>IGEM053C</t>
  </si>
  <si>
    <t>2026/01/08</t>
  </si>
  <si>
    <t>2026/1/8缺貨，2025/8/2短促，2025/5/6到貨，2025/2/6缺貨 預計5-6月到貨，2024/4/1回價，8/9到貨，6/28缺貨，2022/7/1短促，2022/1/21新機上架</t>
  </si>
  <si>
    <t>◆商品淨重：9.1kg
◆電壓：110V
◆功率：1500W</t>
  </si>
  <si>
    <t>325x405x495</t>
  </si>
  <si>
    <t>正常使用下主機保固一年</t>
  </si>
  <si>
    <t>*上下獨立發熱管，立體烘烤更均勻*四層烤盤設計*360度旋轉燒烤*70~230度廣域溫控，適用多種料理方式*321含鈦發熱管、更穩定耐用*雙層鋼化玻璃門，貼心防燙、高溫不外露</t>
  </si>
  <si>
    <t>沙宣</t>
  </si>
  <si>
    <t>英國沙宣電氣石柔髮負離子吹風機VS5543PIW</t>
  </si>
  <si>
    <t>VS5543PIW</t>
  </si>
  <si>
    <t>51084275</t>
  </si>
  <si>
    <t>IGEM053E</t>
  </si>
  <si>
    <t>2022/1/1新機上架</t>
  </si>
  <si>
    <t>"◆材質：PC/PPS/鐵/鋁
◆額定電壓/頻率：110V/60Hz
◆消耗功率：1400W
◆重量：485g"</t>
  </si>
  <si>
    <t>290x206x91</t>
  </si>
  <si>
    <t>正常使用下主機保固兩年</t>
  </si>
  <si>
    <t>*電氣石自然釋放負離子，水分深入滋養秀髮*3段溫度及風速，滿足各種吹整需求*485g輕巧大風量，快速吹乾*一鍵切換冷風，塑型持久*附軟矽膠烘罩，可按摩頭皮及塑造捲髮</t>
  </si>
  <si>
    <t>Cuisinart</t>
  </si>
  <si>
    <t>Cuisinart美膳雅專業型手提式攪拌機HM-70TW</t>
  </si>
  <si>
    <t>HM-70TW</t>
  </si>
  <si>
    <t>51084276</t>
  </si>
  <si>
    <t>IGEM053F</t>
  </si>
  <si>
    <t>◆配件：打蛋器、抹刀、食譜
◆額定電壓/頻率：110V/60Hz
◆消耗功率：200W
◆重量：1.25kg</t>
  </si>
  <si>
    <t>300x94x206</t>
  </si>
  <si>
    <t>*200瓦的超強馬力，7段速度選擇*3種低攪拌速度，按鍵選擇上/下加速或減速*單鍵攪拌器釋放桿輕鬆更換配件*附專業打蛋器與抹刀*附中/英文食譜</t>
  </si>
  <si>
    <t>聲寶SAMPO14吋微電腦DC扇SK-FM14AD</t>
  </si>
  <si>
    <t>SK-FM14AD</t>
  </si>
  <si>
    <t>51084277</t>
  </si>
  <si>
    <t>IGEM056A</t>
  </si>
  <si>
    <t>2024/5/1短促，9/1回價，7/21短促，2022/4/1新機上架+短促</t>
  </si>
  <si>
    <t>965x420x405</t>
  </si>
  <si>
    <t>*14吋微電腦五片扇葉*DC節能馬達設計，消耗功率最高3.5-22W，低耗電量省能源*七段風速選擇*1-7小時定時關機*全機能遙控器</t>
  </si>
  <si>
    <t>東芝TOSHIBA 6-10坪 智能淨化空氣清淨機(白) CAF-A450TW(W)</t>
  </si>
  <si>
    <t>CAF-A450TW(W)</t>
  </si>
  <si>
    <t>51084289</t>
  </si>
  <si>
    <t>IGEM068W</t>
  </si>
  <si>
    <t>2025/5/1短促，2025/4/14到貨，2025/1/1缺貨，2022/10/1新機上架</t>
  </si>
  <si>
    <t>◆額定電壓 : 100-240V
◆消耗功率 : 22W
◆機體淨重：3.55KG</t>
  </si>
  <si>
    <t>378x240x240</t>
  </si>
  <si>
    <t>(2026/07/01~2026/08/31) 隨貨送洗臉髮套組</t>
  </si>
  <si>
    <t>*風速檔位：4段*定時設定：3段(2-4-6h)*濾網更換提醒*情境模式2段(Auto/Sleep)*LED空氣品質指示燈(紅/橘/綠/藍)*睡眠模式會關閉顯示版光源*人性化濾網外蓋設計，快拆可水洗*H13 True HEPA filter (過濾99.97%的微小過敏原，過濾揮發性有機化合物和細菌）*內含1個濾網</t>
  </si>
  <si>
    <t>東芝TOSHIBA 專用濾網CAF-A450TW(W)SF(適用型號CAF-A450TW(W))</t>
  </si>
  <si>
    <t>CAF-A450TW(W)SF</t>
  </si>
  <si>
    <t>51084290</t>
  </si>
  <si>
    <t>IGEM068X</t>
  </si>
  <si>
    <t>2025/04/14</t>
  </si>
  <si>
    <t>2025/4/14到貨，2025/1/1缺貨，4/1回價，2022/10/1新機上架</t>
  </si>
  <si>
    <t>◆淨重 0.58kg</t>
  </si>
  <si>
    <t>150x200x200</t>
  </si>
  <si>
    <t>耗材無保固</t>
  </si>
  <si>
    <t>HEPA 13濾網</t>
  </si>
  <si>
    <t>東芝TOSHIBA 6-10坪 智能淨化空氣清淨機(白)CAF-A450TW(W)+專用濾網CAF-A450TW(W)SF*1</t>
  </si>
  <si>
    <t>CAF-A450TW(W)+ CAF-A450TW(W)SF</t>
  </si>
  <si>
    <t>51084291</t>
  </si>
  <si>
    <t>IGEM068Y</t>
  </si>
  <si>
    <t>2025/5/1短促，2025/4/14到貨，2025/1/1缺貨，10/1短促，2022/10/1新機上架</t>
  </si>
  <si>
    <t>主機
◆額定電壓 : 100-240V
◆消耗功率 : 22W
◆機體淨重：3.55KG
濾網
◆毛重 0.58kg</t>
  </si>
  <si>
    <t>主機:378x240x240;濾網:150x200x200</t>
  </si>
  <si>
    <t>東芝TOSHIBA 旋風自牽引無線吸塵器(黑紅) VC-CLX50A</t>
  </si>
  <si>
    <t>VC-CLX50A</t>
  </si>
  <si>
    <t>51084292</t>
  </si>
  <si>
    <t>IGEM068Z</t>
  </si>
  <si>
    <t>2025/1/1回價，2024/5/1回價，12/1短促，6/10短促，2022/10/1新機上架</t>
  </si>
  <si>
    <t>黑紅</t>
  </si>
  <si>
    <t>◆額定電壓 : 18V
◆消耗功率 : 10W~180W
◆機體淨重：1.5KG</t>
  </si>
  <si>
    <t>1058x180x266</t>
  </si>
  <si>
    <t>*BLDC無刷馬達，持久大吸力，低損耗、更耐用*吸力9000PA*灰塵壓縮技術，6錐旋風壓縮75%灰塵*地刷自動牽引*1.5kg輕量機身*抗菌材質可去除地板99%細菌*14項多重安全保護*電池最長續航力達45分鐘*原廠含3種配件(床墊/隙縫/軟毛原刷)</t>
  </si>
  <si>
    <t>東芝TOSHIBA 龍捲風無線吸塵器(羽量型)(黑紅) VC-CLS1A</t>
  </si>
  <si>
    <t>VC-CLS1A</t>
  </si>
  <si>
    <t>51084293</t>
  </si>
  <si>
    <t>IGEM0690</t>
  </si>
  <si>
    <t>2024/07/08</t>
  </si>
  <si>
    <t>2024/7/8短促，2022/10/1新機上架</t>
  </si>
  <si>
    <t>◆額定電壓 : 10.8V
◆消耗功率 : 120W
◆機體淨重：1.2KG</t>
  </si>
  <si>
    <t>1025x140x200</t>
  </si>
  <si>
    <t>*2021 IF設計大獎*吸力5000pa*1.2kg羽量化設計，輕鬆吸塵不費力*可水洗集塵杯，杯內防靜電*灰塵壓縮技術*壓縮67%灰塵，吸力不減*雙龍捲風勁吸系統*低噪音運行，適合毛孩家庭*電池最長續航力達35分鐘*原廠含2種配件(隙縫/軟毛原刷)</t>
  </si>
  <si>
    <t>SAMPO聲寶美型20L多功能氣炸電烤箱KZ-SA20B(香草白)</t>
  </si>
  <si>
    <t>KZ-SA20B</t>
  </si>
  <si>
    <t>51084296</t>
  </si>
  <si>
    <t>IGEM080U</t>
  </si>
  <si>
    <t>2025/10/1短促，2025/3/11到貨，2025/2/7缺貨，6/7到貨，4/17缺貨，2023/4/12新機上架</t>
  </si>
  <si>
    <t>◆商品尺寸：寬414 x 高332 x 深383(mm)
◆內腔尺寸：寬320 x 高208 x 深310(mm)
◆商品重量：7.91 Kg
◆額定電壓：110V
◆額定頻率：60Hz
◆消耗功率：1500W
◆容量：20L
◆電源線長度：90cm
◆烤盤材質：搪瓷
◆烤網/炸籃材質：鍍鉻鐵絲
◆玻璃門材質：雙層強化玻璃
◆內腔材質：鍍鋅板
◆集屑盤材質：鍍鋅板
◆取盤夾材質：冷軋鋼板
◆商檢字號：R41A01</t>
  </si>
  <si>
    <t>332x414x383</t>
  </si>
  <si>
    <t>*氣炸烘烤熱對流，口感更酥脆*氣炸/烘焙/烘烤/果乾/加熱5種功能*65~230°C溫控+60分鐘&amp;連續定時*鑽石內腔熱能反射，烹調有效率*雙層防燙玻璃門，溫度不流失*附搪瓷烤盤、烤網、炸籃、取盤夾</t>
  </si>
  <si>
    <t>SAMPO聲寶美型20L多功能氣炸電烤箱KZ-SF20B(薰衣草紫)</t>
  </si>
  <si>
    <t>KZ-SF20B</t>
  </si>
  <si>
    <t>51084297</t>
  </si>
  <si>
    <t>IGEM080V</t>
  </si>
  <si>
    <t>2025/10/1短促，2025/3/1短促，2023/4/12新機上架</t>
  </si>
  <si>
    <t>薰衣草紫</t>
  </si>
  <si>
    <t>聲寶SAMPO 全自動極速製冰機 KJ-CA12R(冷杉綠)</t>
  </si>
  <si>
    <t>KJ-CA12R</t>
  </si>
  <si>
    <t>51084299</t>
  </si>
  <si>
    <t>IGEM085A</t>
  </si>
  <si>
    <t>2024/6/1短促，2024/8/1短促，2024/7/1短促，2024/4/1短促，2023/6/12新機上架</t>
  </si>
  <si>
    <t>冰淇淋/刨冰/製冰機</t>
  </si>
  <si>
    <t>冷杉綠</t>
  </si>
  <si>
    <t>水槽容量：1.2L
 儲冰量：400g</t>
  </si>
  <si>
    <t>282x249x303</t>
  </si>
  <si>
    <t>*簡單3步驟7分鐘極速出冰*一次9顆冰，尺寸大小隨選*體積縮減13%+超輕量，攜帶方便*105W省電低功率，露營不怕跳電*一鍵自動清洗方便衛生，不需沾手*滿冰/缺水，自動停止運轉*配件：冰杓、冰盒</t>
  </si>
  <si>
    <t>奇美CHIMEI 10吋3D對流智能聲控立式循環扇DF-10VCST(黑)</t>
  </si>
  <si>
    <t>DF-10VCST</t>
  </si>
  <si>
    <t>51084303</t>
  </si>
  <si>
    <t>IGEM085E</t>
  </si>
  <si>
    <t>2025/6/1短促，2023/7/1新機上架</t>
  </si>
  <si>
    <t>10吋</t>
  </si>
  <si>
    <t>830x300x300</t>
  </si>
  <si>
    <t>(2026/07/01~2026/08/31) 隨貨送奇美捕蚊燈(贈品數量有限售完為止)</t>
  </si>
  <si>
    <t>*語音聲控10吋3D立式擺頭𢕀環扇*上下、左右可自動遙控擺頭*60度/90度/120度 左右自動擺頭* 12段風速，觸碰面版操作*四種模式:一般風/自然風/睡眠風/ECO風*1~12小時預約開/關機*無線遙控器 (吸附於後殼)</t>
  </si>
  <si>
    <t>TOSHIBA 東芝20L平台式微電腦變頻微波爐 MC-EM20PIT(WH)</t>
  </si>
  <si>
    <t>MC-EM20PIT(WH)</t>
  </si>
  <si>
    <t>51084304</t>
  </si>
  <si>
    <t>IGEM085F</t>
  </si>
  <si>
    <t>2025/11/13</t>
  </si>
  <si>
    <t>2025/11/13缺貨，2025/7/15短促，2025/6/20到貨，2025/4/24缺貨，2024/9/3短促，9/6到貨，7/18缺貨，2023/7/1新機上架</t>
  </si>
  <si>
    <t>355x460x285</t>
  </si>
  <si>
    <t>*日本同款*防輻射視窗*6段火力調節 均勻受熱* 0~30分鐘精準定時*LCD顯示螢幕 平板大容量腔體*內腔菱格紋設計增加折射受熱均勻</t>
  </si>
  <si>
    <t>PORClean</t>
  </si>
  <si>
    <t>PORClean 寶可齡隨身型抗菌沖牙機 THIN601 (櫻花粉)</t>
  </si>
  <si>
    <t>THIN601-P</t>
  </si>
  <si>
    <t>51084321</t>
  </si>
  <si>
    <t>IGEM098K</t>
  </si>
  <si>
    <t>6/1短促，2024/3/26新機上架</t>
  </si>
  <si>
    <t>◆商品尺寸：寬70 x 高146.6 x 深33 mm
◆商品重量：220g
◆額定輸入：5V=1A
◆額定功率：5.5W
◆電池規格：1450mAh
◆水箱容量：85ml
◆防水等級：IPX7
◆配件：標準噴頭x2、抗菌濾芯x1、TYPE-C充電線x1、收納袋x1、說明書x1</t>
  </si>
  <si>
    <t>146.6x70x33</t>
  </si>
  <si>
    <t>(2026/07/01~2026/08/31) 隨貨送半年份濾心(市價500元)</t>
  </si>
  <si>
    <t>*厚度僅3.3cm*4種潔牙模式*可輕柔可強力*牙菌斑out*時尚美型*獨家專利抗菌濾芯*平衡酸性降低蛀牙*最強可達160PSI</t>
  </si>
  <si>
    <t>PORClean 寶可齡隨身型抗菌沖牙機 THIN601 (極光銀)</t>
  </si>
  <si>
    <t>THIN601-S</t>
  </si>
  <si>
    <t>51084322</t>
  </si>
  <si>
    <t>IGEM098L</t>
  </si>
  <si>
    <t>◆商品尺寸：寬70 x 高146.6 x 深3.3 mm
◆商品重量：220g
◆額定輸入：5V=1A
◆額定功率：5.5W
◆電池規格：1450mAh
◆水箱容量：85ml
◆防水等級：IPX7
◆配件：標準噴頭x2、抗菌濾芯x1、TYPE-C充電線x1、收納袋x1、說明書x1</t>
  </si>
  <si>
    <t>PORClean 寶可齡樂樂多功能沖牙機WASH 301</t>
  </si>
  <si>
    <t>WASH-301</t>
  </si>
  <si>
    <t>51084323</t>
  </si>
  <si>
    <t>IGEM098M</t>
  </si>
  <si>
    <t>2024/07/17</t>
  </si>
  <si>
    <t>2024/7/17短促</t>
  </si>
  <si>
    <t>◆材質：噴頭-PC/主體和水箱-ABS
◆商品尺寸：寬6.6 x 高13.2 x 深4.4 cm(僅主機不含噴頭)
◆商品重量：210g
◆輸入電壓：DC 5V/1A
◆額定電壓：DC 3.7V
◆額定功率：5W
◆充電方式：磁吸式充電線
◆電池規格：1300mAh內建鋰電池
◆水箱容量：180ml
◆防水等級：IPX6
◆配件：標準噴頭x2、水牙刷x1、磁吸式充電線x1</t>
  </si>
  <si>
    <t>*210g比手機還小，超輕巧好攜帶*創新水牙刷3段水柱，大人小孩都適用*3檔模式一鍵切換，根據不同需求選擇*開機3秒漸強出水，90%體驗者表示舒適*全新升級伸縮水箱，好抽拉、好拆卸*注水口可收納噴頭，省空間又衛生</t>
  </si>
  <si>
    <t>Tefal 特福</t>
  </si>
  <si>
    <t>法國特福 ActiFry氣炸鍋_舞滋芭蕾白_FZ760070 (贈酥炸籃)</t>
  </si>
  <si>
    <t>FZ760070</t>
  </si>
  <si>
    <t>51084327</t>
  </si>
  <si>
    <t>IGEM0994</t>
  </si>
  <si>
    <t>2024/7/1短促，2024/6/1短促，2024/4/1新機上架</t>
  </si>
  <si>
    <t>◆容量：1.2kg
◆額定電壓/頻率：110V/60Hz
◆額定消耗功率：1000W
◆商品尺寸：寬27 x 長40 x 高25 cm
◆商品重量：3.7 kg
◆商品材質：機身-塑膠、玻璃／內鍋-鋁合金、塑膠
◆商檢字號：R31663</t>
  </si>
  <si>
    <t>250x270x400</t>
  </si>
  <si>
    <t>法國</t>
  </si>
  <si>
    <t>正常使用下保固1年，上網登錄再延長1年</t>
  </si>
  <si>
    <t>◆法國鍋具專家製造出品◆炒炸煎燉烤烘，樣樣都上手◆自動拌炒食材，無須手動翻面◆龍捲風動態熱流，循環熱能效率烹煮◆9種智慧模式，自動烹調◆25cm內鍋大容量，可放2隻全雞◆透明上蓋天窗，掌握料理進度</t>
  </si>
  <si>
    <t>法國特福 ActiFry氣炸鍋_動滋旋風黑_FZ760870 (贈酥炸籃)</t>
  </si>
  <si>
    <t>FZ760870</t>
  </si>
  <si>
    <t>51084328</t>
  </si>
  <si>
    <t>IGEM0995</t>
  </si>
  <si>
    <t>Deep</t>
  </si>
  <si>
    <t>Deep  多功能智控捕蚊燈 DB-A12W</t>
  </si>
  <si>
    <t>DB-A12W</t>
  </si>
  <si>
    <t>51084329</t>
  </si>
  <si>
    <t>IGEM1003</t>
  </si>
  <si>
    <t>7/1短促，2024/5/1新機上架</t>
  </si>
  <si>
    <t>◆機體尺寸：直徑200 mm X 高300 mm
 ◆機體重量：1.2 Kg
 ◆額定電壓：110V
 ◆額定頻率：60Hz
 ◆總消耗功率：12 W</t>
  </si>
  <si>
    <t>*智能光控開關*HCFL專用誘蚊燈*節能環保低功率*極致靜音，不影響睡眠*夜燈、氣氛燈、滅蚊燈3in1</t>
  </si>
  <si>
    <t>Cuisinart 美膳雅 20L 多功能蒸氣氣炸烤箱 CSO-500TW</t>
  </si>
  <si>
    <t>CSO-500TW</t>
  </si>
  <si>
    <t>51084333</t>
  </si>
  <si>
    <t>IGEM100F</t>
  </si>
  <si>
    <t>2025/10/25</t>
  </si>
  <si>
    <t>2025/10/25短促，2024/4/24新機上架</t>
  </si>
  <si>
    <t>◆額定電壓/頻率：110V/60Hz
 ◆額定消耗功率：1550W
 ◆商品重量：12.56 kg(含所有配件)
 ◆配件：水箱、集水盒、氣炸籃、烤架、烤盤、集屑盤、說明書
 ◆商檢字號：R39519(2027.01.25到期)</t>
  </si>
  <si>
    <t>380x421.5x413</t>
  </si>
  <si>
    <t>正常使用下，原廠2年保固</t>
  </si>
  <si>
    <t>*多功能多合一烤箱，蒸氣/氣炸/烘烤/發酵/消毒，一機搞定*1公升水箱，支持60分鐘料理，不需要中途加水*LED螢幕顯示，清楚選擇菜單及模式*創新雙烹飪模式，可先蒸氣再氣炸，多種模式選擇，可靈活運用*高溫殺菌功能，更可以當消毒鍋使用 *25度-230度高廣度溫控，溫控精準，滿足不同烹飪方式</t>
  </si>
  <si>
    <t>Cuisinart 美膳雅 多功能高效鮮榨攪拌機 BJC-550TW</t>
  </si>
  <si>
    <t>BJC-550TW</t>
  </si>
  <si>
    <t>51084335</t>
  </si>
  <si>
    <t>IGEM102U</t>
  </si>
  <si>
    <t>2024/8/27短促，2024/8/6短促，2024/6/1新機上架</t>
  </si>
  <si>
    <t>◆額定電壓/頻率：110V/60Hz
 ◆額定消耗功率：榨汁300W／攪拌450W
 ◆榨汁機尺寸：長22.46 x 寬16.38 x 高31.74 cm
 ◆攪拌機/果汁機尺寸：長13.6 x 寬14.8 x 高35.5 cm
 ◆商品重量：2.51kg
 ◆商檢字號：R39519</t>
  </si>
  <si>
    <t>*榨汁/攪拌二合一，自由客製*可製作果汁果昔/植物奶/果渣料理*輕巧不佔位，放置面積比平板更小*附隨行杯蓋，攪拌後可直接帶出門*可拆可沖可刷(附清潔刷)，好清不卡渣*3重高標準安全設計，使用安心</t>
  </si>
  <si>
    <t>聲寶SAMPO 全自動極速製冰機 KJ-CK12R(厚奶茶)</t>
  </si>
  <si>
    <t>KJ-CK12R</t>
  </si>
  <si>
    <t>51084336</t>
  </si>
  <si>
    <t>IGEM102V</t>
  </si>
  <si>
    <t>2025/6/1短促，2024/8/1短促，2024/7/1短促，2024/6/1新機上架</t>
  </si>
  <si>
    <t>奶茶色</t>
  </si>
  <si>
    <t>◆額定電壓：110V
 ◆額定頻率：60Hz
  ◆商品重量：6.1 kg
 ◆額定消耗功率：105 W
 ◆水槽容量：1.2L
 ◆儲冰量：400g
 ◆冷媒種類/填充量：R600a/23g
 ◆配件：冰杓、冰盒
 ◆冰杓/冰盒材質：ABS
 ◆電源線長度：1.8公尺</t>
  </si>
  <si>
    <t>*簡單3步驟7分鐘極速出冰*一次9顆冰，尺寸大小隨選*體積縮減13%+超輕量，攜帶方便*105W省電低功率，露營不怕跳電*一鍵自動清洗方便衛生，不需沾手*滿冰/缺水，自動停止運轉</t>
  </si>
  <si>
    <t>CHIMEI奇美 3-6坪 360度全淨化空氣清淨機 AP-05SRC1</t>
  </si>
  <si>
    <t>AP-05SRC1</t>
  </si>
  <si>
    <t>51084341</t>
  </si>
  <si>
    <t>IGEM1047</t>
  </si>
  <si>
    <t>2025/4/1短促，2024/7/1新機上架</t>
  </si>
  <si>
    <t>◆商品尺寸：高315 x 寬210 x 深210 (mm)
◆商品重量：2.2 kg
◆適用坪數：3-6坪
◆CADR值：130m³/h
◆CASR值：1.9cmm
◆能源效率值：0.090cmm/W
◆能源效率：第4級
◆額定電壓：110V
◆額定頻率：60Hz
◆總額定消耗電功率：25W
◆噪音值：睡眠模式-30dBA／3檔-55dBA
◆替換濾網型號：F05HPH13
◆濾網建議更換時間：約1年(依個人使用習慣及使用環境而異)
◆商檢字號：R63298</t>
  </si>
  <si>
    <t>315x210x210</t>
  </si>
  <si>
    <t>(2026/06/01~2026/07/31) 隨貨送.2瓶清淨海 檸檬系列環保洗碗精 200g (LMH-DL0200)</t>
  </si>
  <si>
    <t>*三合一HEPA濾淨99.9%PM2.5*釋放負離子，空氣再淨化*360°環狀進風，淨化零死角*3段風速+3段定時功能*貼心低噪音睡眠模式一夜好眠*濾網更換提醒，自動監測壽命</t>
  </si>
  <si>
    <t>CHIMEI奇美 智慧光移LED檯燈LT-MS120D</t>
  </si>
  <si>
    <t>LT-MS120D</t>
  </si>
  <si>
    <t>51084354</t>
  </si>
  <si>
    <t>IGEM112E</t>
  </si>
  <si>
    <t>9/1短促，2025/3/1短促，2024/11/1新機上架</t>
  </si>
  <si>
    <t>422x283x344</t>
  </si>
  <si>
    <t>*獨家光移專利，旋鈕即可調整光照*智慧偵測自動調光，補足照度*5段角度可調整至舒適照明角度*符合日本測試規範JIS AA照度標準*色溫、亮度可無段式調節</t>
  </si>
  <si>
    <t>TOSHIBA 東芝 6人份免安裝全自動洗碗機 DW-05T1-TW</t>
  </si>
  <si>
    <t>DW-05T1-TW</t>
  </si>
  <si>
    <t>51084361</t>
  </si>
  <si>
    <t>IGEM1186</t>
  </si>
  <si>
    <t>2025/01/13</t>
  </si>
  <si>
    <t>2025/1/13上架</t>
  </si>
  <si>
    <t>500x550x345</t>
  </si>
  <si>
    <t>*搞定洗淨x除菌x乾燥，解放雙手*34.5cm超窄機身無水箱，不佔空間*可自動吸水，免手動超省事*4組噴臂深入洗淨，超越手洗*75°C高溫溶油垢+銀離子去味除菌*3檔乾燥熱風除菌，維持乾燥+溫盤溫杯*7大洗程，滿足輕洗~強力洗</t>
  </si>
  <si>
    <t>CHIMEI 奇美 無線輕巧強力無刷馬達吸塵器VC-HT3PHA</t>
  </si>
  <si>
    <t>VC-HT3PHA</t>
  </si>
  <si>
    <t>51084362</t>
  </si>
  <si>
    <t>IGEM121M</t>
  </si>
  <si>
    <t>2025/03/24</t>
  </si>
  <si>
    <t>2025/3/24上架</t>
  </si>
  <si>
    <t>黑白色</t>
  </si>
  <si>
    <t>1150x85x230</t>
  </si>
  <si>
    <t>*不到1Kg超輕量主機+無線設計*無刷馬達強勁吸力達19000pa*主動式螺旋滾刷，平貼地面深入清潔*家用/高處/車用/寵物家庭都能搞定*不鏽鋼+HEPA濾網多重過濾PM2.5*強效鋰電池，最長可用30分鐘</t>
  </si>
  <si>
    <t>Haier</t>
  </si>
  <si>
    <t>Haier 海爾 白小梅防黴織物清潔機R6</t>
  </si>
  <si>
    <t>R6</t>
  </si>
  <si>
    <t>51084363</t>
  </si>
  <si>
    <t>IGEM121N</t>
  </si>
  <si>
    <t>清洗機</t>
  </si>
  <si>
    <t>226x320x327</t>
  </si>
  <si>
    <t>*便宜頂規的布織品清洗防黴首選*一噴二吸，深入織物洗淨，恢復潔淨*可加熱除垢，日常維護/去油垢重汙都OK*12000Pa大吸力，輕鬆帶走大量髒水*大容量清水汙水箱，免頻繁加水倒水*4種多功能刷頭多元應用*獨家自清潔設計，清水回流洗淨軟管</t>
  </si>
  <si>
    <t>SAMPO 聲寶 雙旋風吸入電擊式捕蚊燈ML-KA17S</t>
  </si>
  <si>
    <t>ML-KA17S</t>
  </si>
  <si>
    <t>51084364</t>
  </si>
  <si>
    <t>IGEM121O</t>
  </si>
  <si>
    <t>*雙渦流風扇強勁風壓吸入*密集高壓電網瞬間電擊*365nm紫外線波長精準誘蚊</t>
  </si>
  <si>
    <t>SAMPO 聲寶 14吋智能聲控3D循環DC馬達立扇 SK-GA14VBD(2.0版)</t>
  </si>
  <si>
    <t>SK-GA14VBD(2.0版)</t>
  </si>
  <si>
    <t>51084365</t>
  </si>
  <si>
    <t>IGEM121P</t>
  </si>
  <si>
    <t>6/1回價，2025/3/24上架</t>
  </si>
  <si>
    <t>1100x385x370</t>
  </si>
  <si>
    <t>*小寶2.0新登場，可自己取名+新增可愛互動*智慧聲控，免設定藍芽/網路/APP*簡易指令，只要說話不需遙控器*3D自動擺頭，全室空氣循環*節能DC直流馬達，省電60%*ECO溫控，偵測室溫自動調整*一般風/自然風/睡眠風3種模式*一鍵完全靜音設計</t>
  </si>
  <si>
    <t>SAMPO 聲寶 16吋智能聲控3D循環DC馬達立扇  SK-GA16VBD</t>
  </si>
  <si>
    <t>SK-GA16VBD</t>
  </si>
  <si>
    <t>51084366</t>
  </si>
  <si>
    <t>IGEM121Q</t>
  </si>
  <si>
    <t>2025/06/25</t>
  </si>
  <si>
    <t>6/25少量到貨，6/3缺貨，預計7月到貨，2025/3/24上架</t>
  </si>
  <si>
    <t>1140x430x420</t>
  </si>
  <si>
    <t>*可自己取名+新增可愛互動*智慧聲控，免設定藍芽/網路/APP*簡易指令，只要說話不需遙控器*3D自動擺頭，全室空氣循環*節能DC直流馬達，省電60%*ECO溫控，偵測室溫自動調整*一般風/自然風/睡眠風3種模式*一鍵完全靜音設計</t>
  </si>
  <si>
    <t>PORClean 寶可齡 VSonic™  V幅音波電動牙刷 V601</t>
  </si>
  <si>
    <t>V601</t>
  </si>
  <si>
    <t>51084367</t>
  </si>
  <si>
    <t>IGEM121S</t>
  </si>
  <si>
    <t>170x28x30</t>
  </si>
  <si>
    <t>(2026/07/01~2026/07/31) 隨貨送加贈6支緩震清潔刷頭</t>
  </si>
  <si>
    <t>*獨家VSonic™ V幅音波清潔模式*60°V型大擺幅，同貝氏刷牙法*高效震動頻率，大幅提升清潔力*採用頂級杜邦與KR刷毛，毛尖直徑0.01mm*150g輕量設計，續航60天</t>
  </si>
  <si>
    <t>3M 7L 除濕輪式雙效空氣清淨除濕機 FD-A70W</t>
  </si>
  <si>
    <t>FD-A70W</t>
  </si>
  <si>
    <t>51084368</t>
  </si>
  <si>
    <t>IGEM1227</t>
  </si>
  <si>
    <t>除濕力達7L/日</t>
  </si>
  <si>
    <t>*採用除濕輪科技，除濕力達7L/日*無壓縮機、環保無冷媒*高效除濕、空氣濾淨雙效進化*除濕效能UP，14分鐘有感乾爽*最高99.99%過濾病毒細菌*智慧多功能模式，使用操作便利</t>
  </si>
  <si>
    <t>CHIMEI奇美 6L新一級能效小乾靜除濕機 RH-06G0RM</t>
  </si>
  <si>
    <t>RH-06G0RM</t>
  </si>
  <si>
    <t>51084370</t>
  </si>
  <si>
    <t>IGEM1229</t>
  </si>
  <si>
    <t>2025/11/1短促，2025/4/1新機上架</t>
  </si>
  <si>
    <t>480x290x240</t>
  </si>
  <si>
    <t>全機1年保固+壓縮機3年保固</t>
  </si>
  <si>
    <t>*符合2026年新一級能效標準*24項多重安全防護*4種濕度設定+2-6小時定時*機內乾燥防霉功能+自動除霜功能*時尚輕巧有型，體積小好收納*全機1年保固+壓縮機3年保固</t>
  </si>
  <si>
    <t>SAMPO 聲寶 6L美型透視氣炸鍋 KZ-WA06K (粉色)</t>
  </si>
  <si>
    <t>KZ-WA06K</t>
  </si>
  <si>
    <t>51084371</t>
  </si>
  <si>
    <t>IGEM122A</t>
  </si>
  <si>
    <t>2025/7/1短促，2025/4/1新機上架</t>
  </si>
  <si>
    <t>350x320x270</t>
  </si>
  <si>
    <t>*6L小體積大容量*3D熱旋風氣炸，均勻受熱*液脹式溫控器，精準控溫*80-200度C+60分定時，雙旋鈕設定*可透視雙層視窗+爐內照明燈*金屬機身+不沾塗層烤架/炸鍋</t>
  </si>
  <si>
    <t>法國特福 迷你鮮活氧果汁機 BL160570</t>
  </si>
  <si>
    <t>BL160570</t>
  </si>
  <si>
    <t>51084372</t>
  </si>
  <si>
    <t>IGEM122B</t>
  </si>
  <si>
    <t>紅黑色</t>
  </si>
  <si>
    <t>329x116x116</t>
  </si>
  <si>
    <t>*極窄寬度設計，輕巧不佔空間*Powelix Life 強韌刀頭，2倍耐用*金屬質感外觀設計*可拆式刀座，清潔無死角*2段式轉速，打造不同口感*冷卻系統延長馬達壽命</t>
  </si>
  <si>
    <t>法國特福 Neo果汁機 BL425170</t>
  </si>
  <si>
    <t>BL425170</t>
  </si>
  <si>
    <t>51084373</t>
  </si>
  <si>
    <t>IGEM122C</t>
  </si>
  <si>
    <t>405x226x226</t>
  </si>
  <si>
    <t>*每分23,000 轉強勁馬達，瞬間擊碎冰塊*Powelix 六片不鏽鋼刀，精準切割研磨*兩段控速 + 瞬轉模式，輕鬆製作多種飲品與醬料*1.5L 大容量果汁杯，一次滿足全家所需*可拆卸刀座，易清潔不卡垢。</t>
  </si>
  <si>
    <t>CHIMEI 奇美 8吋DC馬達360度廣角4D遙控循環扇 Type C(DF-08X1UM)</t>
  </si>
  <si>
    <t>DF-08X1UM</t>
  </si>
  <si>
    <t>51084374</t>
  </si>
  <si>
    <t>IGEM123L</t>
  </si>
  <si>
    <t>Cuisinart 美膳雅 6L 數位式美味蒸鮮鍋 STM-2000TW</t>
  </si>
  <si>
    <t>STM-2000TW</t>
  </si>
  <si>
    <t>51084379</t>
  </si>
  <si>
    <t>IGEM137B</t>
  </si>
  <si>
    <t>2025/9/1新機上架</t>
  </si>
  <si>
    <t>銀黑色</t>
  </si>
  <si>
    <t>261.5x349x412</t>
  </si>
  <si>
    <t>主機保固2年</t>
  </si>
  <si>
    <t>*110°C蒸氣完整包覆，食材鮮甜美味*6種烹調模式+手動調整*可透視玻璃蒸鍋，掌握熟度*5L容量+1L加高玻璃蓋，容量升級6L*可放多人分食材*分離式水箱，可連續煮多道料理*附不鏽鋼蒸盤</t>
  </si>
  <si>
    <t>Siroca 多功能調理鍋 SK-M1510-K(黑色)</t>
  </si>
  <si>
    <t>SK-M1510-K</t>
  </si>
  <si>
    <t>51084380</t>
  </si>
  <si>
    <t>IGEM138I</t>
  </si>
  <si>
    <t>(中秋員購兌點專案)2025/10/1短促，2025/9/1新機上架</t>
  </si>
  <si>
    <t>183x282x182</t>
  </si>
  <si>
    <t>*日本雜誌2019廚房家電年度第1*精準4段溫控，一鍋多用*不沾材質，好清洗不黏底*19cm大口徑，食材下鍋好方便*易傾倒鍋緣，防止湯汁外溢*五重安全設計，使用更安心</t>
  </si>
  <si>
    <t>CHIMEI奇美 14吋DC微電腦遙控立扇DF-14CX60</t>
  </si>
  <si>
    <t>DF-14CX60</t>
  </si>
  <si>
    <t>51084383</t>
  </si>
  <si>
    <t>IGEM138L</t>
  </si>
  <si>
    <t>2026/04/15</t>
  </si>
  <si>
    <t>本機:420x405x965</t>
  </si>
  <si>
    <t>DC變頻馬達
七段風速調整
簡約觸控按鍵
9段風速調整
可遙控擺頭</t>
  </si>
  <si>
    <t>CHIMEI奇美 16吋DC微電腦遙控立扇DF-16CX60</t>
  </si>
  <si>
    <t>DF-16CX60</t>
  </si>
  <si>
    <t>51084384</t>
  </si>
  <si>
    <t>IGEM138M</t>
  </si>
  <si>
    <t>本機:450x405x1030</t>
  </si>
  <si>
    <t>聲寶 電烤盤 TG-NB10C</t>
  </si>
  <si>
    <t>TG-NB10C</t>
  </si>
  <si>
    <t>51084385</t>
  </si>
  <si>
    <t>IGEM1461</t>
  </si>
  <si>
    <t>60x395x260</t>
  </si>
  <si>
    <t>*雙層食用級不沾塗層，耐用度UP*減煙減脂，健康美味環保*1000W大功率速熱速烤*特殊導油孔設計，減脂好清潔*30x20公分大烤盤，多人同享*無段式溫控，保溫-強火都OK</t>
  </si>
  <si>
    <t>BRUNO</t>
  </si>
  <si>
    <t>BRUNO 無煙多功能電烤盤 BOE109-GRG-KE(杏子灰)</t>
  </si>
  <si>
    <t>BOE109-GRG-KE(杏子灰)</t>
  </si>
  <si>
    <t>51084387</t>
  </si>
  <si>
    <t>IGEM148F</t>
  </si>
  <si>
    <t>杏子灰</t>
  </si>
  <si>
    <t>約3 Kg(使用平面烤盤+蓋子時)</t>
  </si>
  <si>
    <t>175x375x235</t>
  </si>
  <si>
    <t>台灣公司貨，正常使用下原廠保固一年</t>
  </si>
  <si>
    <t>*時尚外觀，質感配色*90%減煙率讓氣味減少，享受家中燒烤*3種烤盤，烤肉/正餐/點心配菜一組搞定*無段式溫控，65~250°C火力調整*半開放底座+可拆接油盤，清潔方便*僅A4大小，好用好收納</t>
  </si>
  <si>
    <t>BRUNO 無煙多功能電烤盤 BOE109-GR-KE(開心果綠)</t>
  </si>
  <si>
    <t>BOE109-GR-KE(開心果綠)</t>
  </si>
  <si>
    <t>51084388</t>
  </si>
  <si>
    <t>IGEM148G</t>
  </si>
  <si>
    <t>開心果綠</t>
  </si>
  <si>
    <t>CHIMEI 奇美 多功能鈦瓷美食鍋 EP-22MCC2</t>
  </si>
  <si>
    <t>EP-22MCC2</t>
  </si>
  <si>
    <t>51084389</t>
  </si>
  <si>
    <t>IGEM148H</t>
  </si>
  <si>
    <t>2026/2/10缺貨 預計3月中到貨，2025/11/1新機上架</t>
  </si>
  <si>
    <t>0.9 Kg</t>
  </si>
  <si>
    <t>182x180x217</t>
  </si>
  <si>
    <t>*食品級鈦瓷內鍋，健康耐刮好清洗*一鍋多用，燉煮蒸滷保溫全搞定*18cm大口徑，1.5L容量更便利*多重安全防護，防過熱空燒更安心*輕量900g，收納攜帶煮食超方便</t>
  </si>
  <si>
    <t>CHIMEI 奇美 復古黑膠IH變頻電磁爐 FV-13M0MC</t>
  </si>
  <si>
    <t>FV-13M0MC</t>
  </si>
  <si>
    <t>51084391</t>
  </si>
  <si>
    <t>IGEM152G</t>
  </si>
  <si>
    <t>48x280x293</t>
  </si>
  <si>
    <t>IH變頻省電 加熱效率佳
LED顯示 簡易操作好上手
黑晶平面玻璃 防爆好清潔
7段火力 靈活烹調
8重安全防護</t>
  </si>
  <si>
    <t>TOSHIBA 東芝 18L類窯烤微電腦氣炸烤箱 TM-AC12BZP(AT)</t>
  </si>
  <si>
    <t>TM-AC12BZP(AT)</t>
  </si>
  <si>
    <t>51084395</t>
  </si>
  <si>
    <t>IGEM1554</t>
  </si>
  <si>
    <t>6.6KG</t>
  </si>
  <si>
    <t>249x376x404</t>
  </si>
  <si>
    <t>類石窯燒烤
遠紅外線加熱管
40-250°C廣域溫控，玩轉創意
8項自動菜單x3種烤色選擇
上下管單獨加熱</t>
  </si>
  <si>
    <t>CHIMEI 奇美 微旅輕淨 無線手持吸塵器 VC-HG12PK櫻花粉</t>
  </si>
  <si>
    <t>VC-HG12PK櫻花粉</t>
  </si>
  <si>
    <t>51084398</t>
  </si>
  <si>
    <t>IGEM15D3</t>
  </si>
  <si>
    <t>櫻花粉</t>
  </si>
  <si>
    <t>本機:220x105x1020</t>
  </si>
  <si>
    <t>無線輕量設計，主機僅約575g
輕巧好攜帶，車用吸塵器推薦
14000Pa超勁吸力，一吸即淨
雙重過濾系統，將灰塵層層過濾
附多種吸頭，清潔範圍超廣泛
可水洗式濾網，環保又便利</t>
  </si>
  <si>
    <t>CHIMEI 奇美 微旅輕淨 無線手持吸塵器 VC-HG12GY暖藕灰</t>
  </si>
  <si>
    <t>VC-HG12GY暖藕灰</t>
  </si>
  <si>
    <t>51084399</t>
  </si>
  <si>
    <t>IGEM15D4</t>
  </si>
  <si>
    <t>暖藕灰</t>
  </si>
  <si>
    <t>主機:220x105x1020</t>
  </si>
  <si>
    <t>TOSHIBA 東芝 20L微電腦轉盤式微波爐 MW3-EM20P(WH)</t>
  </si>
  <si>
    <t>MW3-EM20P(WH)</t>
  </si>
  <si>
    <t>51084400</t>
  </si>
  <si>
    <t>IGEM15D5</t>
  </si>
  <si>
    <t>259x440x361</t>
  </si>
  <si>
    <t>11段微波火力調整（0%~100%）
快速加熱功能（30秒快速啟動）
重量/時間雙模式解凍
多種自動料理選單
記憶常用烹調模式
兩段排程烹調
兒童安全鎖設計
節能與靜音模式</t>
  </si>
  <si>
    <t>TECO 東元 14吋DC馬達遙控擺頭立扇 XYFXA1433BRD</t>
  </si>
  <si>
    <t>XYFXA1433BRD</t>
  </si>
  <si>
    <t>51084408</t>
  </si>
  <si>
    <t>IGEM15HC</t>
  </si>
  <si>
    <t>1015x420x405</t>
  </si>
  <si>
    <t xml:space="preserve">*DC馬達省電達50%以上
*ECO智慧溫控+3種風類
*無線遙控器操作好便利
*7段風量+8小時預約定時
*台灣製造，品質保證
</t>
  </si>
  <si>
    <t>TECO 東元 16吋DC馬達遙控擺頭立扇 XYFXA1633BRD</t>
  </si>
  <si>
    <t>XYFXA1633BRD</t>
  </si>
  <si>
    <t>51084409</t>
  </si>
  <si>
    <t>IGEM15HD</t>
  </si>
  <si>
    <t>1145x450x405</t>
  </si>
  <si>
    <t>聲寶10公斤單槽直立式定頻洗衣機ES-B10F</t>
  </si>
  <si>
    <t>ES-B10F</t>
  </si>
  <si>
    <t>51086061</t>
  </si>
  <si>
    <t>IGEM01BR</t>
  </si>
  <si>
    <t>2023/02/03</t>
  </si>
  <si>
    <t>2022/1/20短促，2021/5/1回價，2021/3/1降價，2019/9/6新機上架</t>
  </si>
  <si>
    <t>珍珠白</t>
  </si>
  <si>
    <t>965x550x565</t>
  </si>
  <si>
    <t>聲寶6.5公斤單槽直立式定頻洗衣機ES-B07F</t>
  </si>
  <si>
    <t>ES-B07F</t>
  </si>
  <si>
    <t>51086062</t>
  </si>
  <si>
    <t>IGEM01BS</t>
  </si>
  <si>
    <t>5/29少量到貨</t>
  </si>
  <si>
    <t>6.5KG</t>
  </si>
  <si>
    <t>900x515x525</t>
  </si>
  <si>
    <t>普級</t>
  </si>
  <si>
    <t>聲寶12.5公斤定頻單槽直立洗衣機ES-B13F</t>
  </si>
  <si>
    <t>ES-B13F</t>
  </si>
  <si>
    <t>51086067</t>
  </si>
  <si>
    <t>IGEM01K8</t>
  </si>
  <si>
    <t>2022/2降價，2022/1到貨，2021/11/17缺貨，8/1永久降價，5/1回價，2021/3/1降價，2019/12/27新機上架</t>
  </si>
  <si>
    <t>12.5KG</t>
  </si>
  <si>
    <t>990x601x611</t>
  </si>
  <si>
    <t>*IMD操作面板槽洗淨*兒童安全鎖*防夾手緩降式上蓋*不銹鋼抗菌內槽*獨立槽洗淨行程*2~24小時預約洗衣</t>
  </si>
  <si>
    <t>聲寶170公升定頻單門直立冷凍櫃SRF-171F</t>
  </si>
  <si>
    <t>SRF-171F</t>
  </si>
  <si>
    <t>51086072</t>
  </si>
  <si>
    <t>IGEM01KD</t>
  </si>
  <si>
    <t>170L</t>
  </si>
  <si>
    <t>1443x544x641</t>
  </si>
  <si>
    <t>*高光髮絲銀(VCM)門板外觀*外顯式髮絲紋合金把手*後置式冷凝系統*內箱平整易清潔*2組透明擋板，3組透明抽屜*4組強化玻璃承架*未關門智慧警示音(開門3分鐘後提醒)</t>
  </si>
  <si>
    <t>聲寶140公升雙門定頻冰箱(晶鑽金)SR-C14Q(Y9)</t>
  </si>
  <si>
    <t>SR-C14Q(Y9)</t>
  </si>
  <si>
    <t>51086120</t>
  </si>
  <si>
    <t>IGEM01Y7</t>
  </si>
  <si>
    <t>2021/6/1-6/30短促，2020/9/3新機上架</t>
  </si>
  <si>
    <t>晶鑽金</t>
  </si>
  <si>
    <t>140L</t>
  </si>
  <si>
    <t>1282x471x549</t>
  </si>
  <si>
    <t>*晶鑽金新色外觀*奈米銀抗菌*獨特雙邊夾框外觀*輕巧製冰盒/便利蛋架*冷藏室白熾燈*高強度水晶盤架</t>
  </si>
  <si>
    <t>聲寶48公升電子冷藏箱KR-UB48C</t>
  </si>
  <si>
    <t>KR-UB48C</t>
  </si>
  <si>
    <t>51086121</t>
  </si>
  <si>
    <t>IGEM01Y8</t>
  </si>
  <si>
    <t>2022/11/9到貨，10/7缺貨，4/1回價，2022/3/1降價，2020/9/3新機上架</t>
  </si>
  <si>
    <t>48L</t>
  </si>
  <si>
    <t>*無壓縮機噪音*先進的Heat-pipe熱導管技術*LED照明功能*精緻網架設計*三段溫控*符合台灣環境不結露*R134a環保冷媒</t>
  </si>
  <si>
    <t>聲寶530L三門變頻冰箱(香檳銀)SR-B53DV(Y6)</t>
  </si>
  <si>
    <t>SR-B53DV(Y6)</t>
  </si>
  <si>
    <t>51086136</t>
  </si>
  <si>
    <t>IGEM022B</t>
  </si>
  <si>
    <t>2022/5/10回價，2021/3/1降價，2020/10/1新機上架</t>
  </si>
  <si>
    <t>香檳銀</t>
  </si>
  <si>
    <t>530L</t>
  </si>
  <si>
    <t>1855x754x766</t>
  </si>
  <si>
    <t>*AIE智慧節能*雙抗菌*雙脫臭*冰溫保鮮室*不銹鋼保濕冷凝板</t>
  </si>
  <si>
    <t>Claire</t>
  </si>
  <si>
    <t>CLAIRE minicooker電子鍋(北歐白)CKS-B030A</t>
  </si>
  <si>
    <t>CKS-B030A</t>
  </si>
  <si>
    <t>51086137</t>
  </si>
  <si>
    <t>IGEM022C</t>
  </si>
  <si>
    <t>2022/5/4回價&amp;到貨，2022/1/5缺貨，2020/11/1新機上架</t>
  </si>
  <si>
    <t>北歐白</t>
  </si>
  <si>
    <t>0.8L(1.5杯米)</t>
  </si>
  <si>
    <t>*1.5杯米量，25分鐘快速出飯*煮飯/煮粥，一機皆可享用*自動保溫12小時*24小時預約功能*可拆洗式的內壓力蓋及蒸氣閥*手提式把手移動方便</t>
  </si>
  <si>
    <t>聲寶9L電烤箱KZ-XF09</t>
  </si>
  <si>
    <t>KZ-XF09</t>
  </si>
  <si>
    <t>51086142</t>
  </si>
  <si>
    <t>IGEM022H</t>
  </si>
  <si>
    <t>2021/5/26到貨，3/8缺貨，2021/2/3新機上架</t>
  </si>
  <si>
    <t>*石英紅外線加熱，快速加熱即熱炙燒*60分鐘定時功能*100~230℃溫控，滿足不同烘培行程*雙層烤位設計*下掀式集屑盤，清潔好便利*Low-E隔熱強化玻璃門設計</t>
  </si>
  <si>
    <t>聲寶19公斤變頻洗衣機(玫瑰金)ES-L19DP(R1)</t>
  </si>
  <si>
    <t>ES-L19DP(R1)</t>
  </si>
  <si>
    <t>51086146</t>
  </si>
  <si>
    <t>IGEM029S</t>
  </si>
  <si>
    <t>2022/8/1短促，2021/10/1短促，2021/6/1回價，2021/5/1新機上架+短促</t>
  </si>
  <si>
    <t>*PICOPURE皮米水離子除菌*AIE智慧洗衣/7種洗衣行程設定*超震波洗淨/SPA噴淋洗淨功能*專利快速_防霉_保養槽洗淨*全平面玻璃緩降上蓋/IMD覆膜操作面板*活動式絲絮過濾盒/不銹鋼晶鑽抗菌內槽*漩勁立體水流/冷風風乾設計*兒童安全鎖設計/便利照明燈</t>
  </si>
  <si>
    <t>聲寶480L雙門變頻冰箱SR-C48D(S1)</t>
  </si>
  <si>
    <t>SR-C48D(S1)</t>
  </si>
  <si>
    <t>51086148</t>
  </si>
  <si>
    <t>IGEM029U</t>
  </si>
  <si>
    <t>2022/2/11缺貨，2021/12/1短促，8/1永久降價，2021/2/3新機上架</t>
  </si>
  <si>
    <t>*NanoTi極光鈦高效抗菌鍍膜*全新循環冷流柵板*AIE智慧節能模式*IMD外顯式觸控面板*高亮度LED照明燈(冷凍庫/冷藏庫)*白金/U-manga雙脫臭功能</t>
  </si>
  <si>
    <t>聲寶480L三門變頻冰箱SR-C48DV(Y1)</t>
  </si>
  <si>
    <t>SR-C48DV(Y1)</t>
  </si>
  <si>
    <t>51086149</t>
  </si>
  <si>
    <t>IGEM029V</t>
  </si>
  <si>
    <t>3/20到貨</t>
  </si>
  <si>
    <t>彩紋金</t>
  </si>
  <si>
    <t>475L</t>
  </si>
  <si>
    <t xml:space="preserve">(2026/05/08~2026/08/10) 聲寶旅行茶具8件套R65C2 </t>
  </si>
  <si>
    <t>聲寶140公升雙門定頻冰箱(紫燦銀)SR-C14Q(R6)</t>
  </si>
  <si>
    <t>SR-C14Q(R6)</t>
  </si>
  <si>
    <t>51086164</t>
  </si>
  <si>
    <t>IGEM037J</t>
  </si>
  <si>
    <t>2021/10/26到貨，7/2缺貨，2021/6/1新機上架</t>
  </si>
  <si>
    <t>紫燦銀</t>
  </si>
  <si>
    <t>*奈米銀抗菌*獨特雙邊夾框外觀*輕巧製冰盒/便利蛋架*冷藏室白熾燈*高強度水晶盤架</t>
  </si>
  <si>
    <t>聲寶99公升歐風美型單門定頻冰箱(粉彩紅)SR-C10(P)</t>
  </si>
  <si>
    <t>SR-C10(P)</t>
  </si>
  <si>
    <t>51086165</t>
  </si>
  <si>
    <t>IGEM037K</t>
  </si>
  <si>
    <t>2022/2/14短促，2021/12/1短促，2021/6/1新機上架</t>
  </si>
  <si>
    <t>粉彩紅</t>
  </si>
  <si>
    <t>99L</t>
  </si>
  <si>
    <t>906x480x565</t>
  </si>
  <si>
    <t>*時尚復古型外觀*金屬合金鍛造把手*粉彩色調門板*可調式溫控旋鈕*頂部置物板設計*強化玻璃盤架*活動式製冰盒、蛋架</t>
  </si>
  <si>
    <t>聲寶99公升歐風美型單門定頻冰箱(香氛綠)SR-C10(E)</t>
  </si>
  <si>
    <t>SR-C10(E)</t>
  </si>
  <si>
    <t>51086166</t>
  </si>
  <si>
    <t>IGEM037L</t>
  </si>
  <si>
    <t>香氛綠</t>
  </si>
  <si>
    <t>聲寶210公升歐風美型雙門變頻冰箱(緋麗紅)SR-C21D(R)</t>
  </si>
  <si>
    <t>SR-C21D(R)</t>
  </si>
  <si>
    <t>51086167</t>
  </si>
  <si>
    <t>IGEM037M</t>
  </si>
  <si>
    <t>2023/02/06</t>
  </si>
  <si>
    <t>2/6少量到貨，2022/10/18缺貨，2021/6/1新機上架</t>
  </si>
  <si>
    <t>緋麗紅</t>
  </si>
  <si>
    <t>210L</t>
  </si>
  <si>
    <t>1529x545x683</t>
  </si>
  <si>
    <t>*無框界圓角復古外觀設計*滑軌式雙排製冰盒*多重循環冷流出風設計
冷凍庫強弱溫度調節*冷藏室三段(強、中、弱)溫度調節*蔬果箱高低濕度調節
金屬置酒架*強化玻璃盤架</t>
  </si>
  <si>
    <t>Claire塵蟎Bye智能吸塵器CEC-P01AM</t>
  </si>
  <si>
    <t>CEC-P01AM</t>
  </si>
  <si>
    <t>51086174</t>
  </si>
  <si>
    <t>IGEM037T</t>
  </si>
  <si>
    <t>2025/9/12短促，2024/5/6到貨，2022/6/1缺貨，2021/6/23新機上架</t>
  </si>
  <si>
    <t>300W</t>
  </si>
  <si>
    <t>*2in1除蟎吸塵，一機兩用*254奈米波長紫外線UVC光
有效破壞塵蟎細胞結構*5000次分鐘震動拍打，塵蟎跳動快速吸入*塵蟎指示燈*多層過濾系統*不鏽鋼過濾網*加厚型過濾棉*H13高效率靜電過濾棉，有效過濾達99.97</t>
  </si>
  <si>
    <t>聲寶10KG窄身變頻直立式洗衣機(香檳金)ES-K10DF</t>
  </si>
  <si>
    <t>ES-K10DF</t>
  </si>
  <si>
    <t>51086188</t>
  </si>
  <si>
    <t>IGEM044I</t>
  </si>
  <si>
    <t>10kg</t>
  </si>
  <si>
    <t>*DD變頻，微電腦操控*六種洗衣行程(標準，柔洗，強洗，快洗，浸洗，自訂)*四段水位設定*槽洗淨行程*獨立脫水鍵*全平面玻璃緩降式上蓋*4-24小時預約*兒童安全鎖</t>
  </si>
  <si>
    <t>聲寶7.5公斤定頻洗衣機ES-B08F</t>
  </si>
  <si>
    <t>ES-B08F</t>
  </si>
  <si>
    <t>51086201</t>
  </si>
  <si>
    <t>IGEM0526</t>
  </si>
  <si>
    <t>2023/1/1短促，2022/11/19新機上架</t>
  </si>
  <si>
    <t>7.5KG</t>
  </si>
  <si>
    <t>930x515x525</t>
  </si>
  <si>
    <t>*全平面緩降式上蓋*獨立槽洗淨行程*24小時預約洗衣*金級省水、節能標章</t>
  </si>
  <si>
    <t>Claire極輕淨無線兩用吸塵器CEC-B12AP</t>
  </si>
  <si>
    <t>CEC-B12AP</t>
  </si>
  <si>
    <t>51086234</t>
  </si>
  <si>
    <t>IGEM0630</t>
  </si>
  <si>
    <t>2025/09/12</t>
  </si>
  <si>
    <t>2025/9/12短促，2022/4/8新機上架</t>
  </si>
  <si>
    <t>13000PA</t>
  </si>
  <si>
    <t>1095x240x157</t>
  </si>
  <si>
    <t>*2in1手持/直立兩用吸塵器，無線吸塵不受限*無刷馬達結構，吸力加大不易衰減*13000PA強大吸力，輕鬆吸塵沒煩惱*用11.1V2000mAh高效鋰電池*二段式強、弱吸力選擇，最長可連續使用21分鐘*HEPA濾網，有效過濾排出清淨空氣*輕量化設計約670g，輕巧方便攜帶*可水洗集塵盒，節省成本又環保*配件：兩用刷、床刷、地刷、連接管、轉接頭、充電收納底座*隨本體附收納袋</t>
  </si>
  <si>
    <t>聲寶 325公升變頻直立式冷凍櫃(黑鋼色)SRF-325FD</t>
  </si>
  <si>
    <t>SRF-325FD</t>
  </si>
  <si>
    <t>51086267</t>
  </si>
  <si>
    <t>IGEM068R</t>
  </si>
  <si>
    <t>2023/05/25</t>
  </si>
  <si>
    <t>黑鋼色</t>
  </si>
  <si>
    <t>325L</t>
  </si>
  <si>
    <t>1570x717x770</t>
  </si>
  <si>
    <t>*電子觸控面板*庫內LED照明燈*鋁合金省力把手*3組高強度抽屜/2組掀蓋抽屜 /4組玻璃盤架* 全冷凍/全冷藏切換*四星級冷凍能力*急速冷凍/自動除霜/多重循環冷流*R600a環保新冷媒</t>
  </si>
  <si>
    <t>聲寶 285公升變頻直立式冷凍櫃(不鏽鋼色)SRF-285FD</t>
  </si>
  <si>
    <t>SRF-285FD</t>
  </si>
  <si>
    <t>51086268</t>
  </si>
  <si>
    <t>IGEM068S</t>
  </si>
  <si>
    <t>2023/01/17</t>
  </si>
  <si>
    <t>1/17少量到貨，1/7缺貨，2022/9/1新機上架</t>
  </si>
  <si>
    <t>不銹鋼色</t>
  </si>
  <si>
    <t>285L</t>
  </si>
  <si>
    <t>1850x600x710</t>
  </si>
  <si>
    <t>*電子觸控面板*庫內LED照明燈*鋁合金省力把手*3組高強度抽屜/2組掀蓋抽屜 /4組玻璃盤架*四星級冷凍能力*急速冷凍/自動除霜/多重循環冷流*R600a環保新冷媒</t>
  </si>
  <si>
    <t>聲寶12kg變頻蒸氣洗脫烘滾筒洗衣機 (鈦金灰色) ES-ND12DH</t>
  </si>
  <si>
    <t>ES-ND12DH</t>
  </si>
  <si>
    <t>51086274</t>
  </si>
  <si>
    <t>IGEM0709</t>
  </si>
  <si>
    <t>2022/11/1短促，2022/10/14 新機上架</t>
  </si>
  <si>
    <t>洗脫烘滾筒</t>
  </si>
  <si>
    <t>鈦金灰色</t>
  </si>
  <si>
    <t>洗 12KG / 烘 7KG</t>
  </si>
  <si>
    <t>845x595x660</t>
  </si>
  <si>
    <t>觸控式操作面板常溫、20、 30、 40、 50、60℃溫水洗(六段水溫)蒸氣除臭蒸氣抗敏蒸氣柔洗60 ℃高溫槽洗淨15分鐘快洗60分鐘快速洗+烘智能標準烘衣/智能尼龍烘衣(依濕度自動調整烘乾時間)</t>
  </si>
  <si>
    <t>聲寶25L平台微波爐 RE-N225PR</t>
  </si>
  <si>
    <t>RE-N225PR</t>
  </si>
  <si>
    <t>51086277</t>
  </si>
  <si>
    <t>IGEM074M</t>
  </si>
  <si>
    <t>3/27缺貨，2025/10/1短促，2024/4/1回價，2024/3/28到貨，2024/3/25缺貨，2024/2/1短促，10/17少量到貨，9/19缺貨，6/1短促，2023/1/9新機上架</t>
  </si>
  <si>
    <t>*5段火力控制+30分鐘定時*旋鈕操作簡單，使用好上手*解凍功能，縮短備料時間*多重安全防護，使用更安心</t>
  </si>
  <si>
    <t>聲寶20L微電腦觸控式平台微波爐 RE-B020PM</t>
  </si>
  <si>
    <t>RE-B020PM</t>
  </si>
  <si>
    <t>51086278</t>
  </si>
  <si>
    <t>IGEM074N</t>
  </si>
  <si>
    <t>2023/1/9新機上架</t>
  </si>
  <si>
    <t>*平台式增40%空間，可一爐雙菜*4種寶寶菜單，新手爸媽輕鬆餵*5段火力控制+99分50秒定時*重量解凍+多段式烹調功能*鑽石內腔設計，提高微波效率</t>
  </si>
  <si>
    <t>聲寶25L微電腦觸控式平台微波爐 RE-N125PM</t>
  </si>
  <si>
    <t>RE-N125PM</t>
  </si>
  <si>
    <t>51086279</t>
  </si>
  <si>
    <t>IGEM074O</t>
  </si>
  <si>
    <t>2025/10/1短促，2025/9/1短促，2024/6/1回價，2025/5/1短促，2025/3/24短促，2025/2/1回價，2024/5/1短促，2023/1/9新機上架</t>
  </si>
  <si>
    <t>*飛梭旋鈕搭配觸控按鍵，操作便利*10段火力調整，烹飪料理更靈活*解凍雙選擇 : 重量解凍+時間解凍*異味除臭功能設計*貼心食物保溫，美味料理不失溫*平台式設計，使用空間提升40%*內崁式把手設計，省力好開啟*易潔防鏽防菌腔體</t>
  </si>
  <si>
    <t>聲寶_535公升一級能效極光鈦變頻雙門冰箱_SR-C53D(S9)</t>
  </si>
  <si>
    <t>SR-C53D(S9)</t>
  </si>
  <si>
    <t>51086298</t>
  </si>
  <si>
    <t>IGEM095G</t>
  </si>
  <si>
    <t>2024/1/1新機上架</t>
  </si>
  <si>
    <t>彩紋銀</t>
  </si>
  <si>
    <t>535L</t>
  </si>
  <si>
    <t>1855x754x768</t>
  </si>
  <si>
    <t>*-3度微凍鮮 Premium Freezing 7天保鮮食材*Nano-Ti 極光鈦抗菌脫臭*負離子抗菌*U-manga/ 白金脫臭*日本同級 鏡面觸控面板*蔬果箱加大設計 輕鬆管理食材*冷凍室/冷藏室 平面式出風柵板、高亮度LED燈*變頻壓縮機、一級能效、R600a環保冷媒</t>
  </si>
  <si>
    <t>聲寶_530公升一級能效極光鈦變頻三門冰箱_SR-C53DV(Y7)</t>
  </si>
  <si>
    <t>SR-C53DV(Y7)</t>
  </si>
  <si>
    <t>51086299</t>
  </si>
  <si>
    <t>IGEM095H</t>
  </si>
  <si>
    <t>炫麥金</t>
  </si>
  <si>
    <t>*-3度微凍鮮 Premium Freezing 7天保鮮食材*Nano-Ti 極光鈦抗菌脫臭*負離子抗菌*U-manga/ 白金脫臭*日本同級 鏡面觸控面板*冷凍室/冷藏室 平面式出風柵板、高亮度LED燈*變頻壓縮機、一級能效、R600a環保冷媒</t>
  </si>
  <si>
    <t>聲寶_580公升一級能效極光鈦變頻雙門冰箱_SR-C58D(S9)</t>
  </si>
  <si>
    <t>SR-C58D(S9)</t>
  </si>
  <si>
    <t>51086300</t>
  </si>
  <si>
    <t>IGEM095I</t>
  </si>
  <si>
    <t>1836x752x766</t>
  </si>
  <si>
    <t>*Nano-Ti 極光鈦抗菌脫臭*負離子抗菌*U-manga/ 白金脫臭*日本同級 鏡面觸控面板*蔬果箱加大設計 輕鬆管理食材*導入日本VIP真空斷熱材 高效保冷更節能*冷凍室/冷藏室 平面式出風柵板、高亮度LED燈*變頻壓縮機、一級能效、R600a環保冷媒</t>
  </si>
  <si>
    <t>聲寶_580公升一級能效極光鈦變頻三門冰箱_SR-C58DV(Y7)</t>
  </si>
  <si>
    <t>SR-C58DV(Y7)</t>
  </si>
  <si>
    <t>51086301</t>
  </si>
  <si>
    <t>IGEM095J</t>
  </si>
  <si>
    <t>*Nano-Ti 極光鈦抗菌脫臭*負離子抗菌*U-manga/ 白金脫臭*日本同級 鏡面觸控面板*導入日本VIP真空斷熱材 高效保冷更節能*冷凍室/冷藏室 平面式出風柵板、高亮度LED燈*變頻壓縮機、一級能效、R600a環保冷媒</t>
  </si>
  <si>
    <t>聲寶_250公升極光鈦星美滿一級變頻冰箱_SR-C25D(G6)</t>
  </si>
  <si>
    <t>SR-C25D(G6)</t>
  </si>
  <si>
    <t>51086302</t>
  </si>
  <si>
    <t>IGEM095K</t>
  </si>
  <si>
    <t>星辰灰</t>
  </si>
  <si>
    <t>250L</t>
  </si>
  <si>
    <t>1660x594x597</t>
  </si>
  <si>
    <t>*Nano Ti 極光鈦高效抗菌鍍膜*負離子抗菌*白金 / U-manga/ Nano Ti 極光鈦 三脫臭功能*冰溫保鮮室*冷凍室/冷藏室 平面式出風柵板*R600a環保冷媒*R600a環保冷媒*冷凍庫活動式製冰盒*節能標章、環保標章、信譽品牌*節能標章、環保標章、信譽品牌</t>
  </si>
  <si>
    <t>聲寶_250公升極光鈦星美滿一級變頻冰箱_SR-C25D(Y9)</t>
  </si>
  <si>
    <t>SR-C25D(Y9)</t>
  </si>
  <si>
    <t>51086303</t>
  </si>
  <si>
    <t>IGEM095L</t>
  </si>
  <si>
    <t>*Nano Ti 極光鈦高效抗菌鍍膜*負離子抗菌*白金 / U-manga/ Nano Ti 極光鈦 三脫臭功能*冰溫保鮮室*冷凍室/冷藏室 平面式出風柵*R600a環保冷媒*冷藏庫LED照明燈*冷凍庫活動式製冰盒*節能標章、環保標章、信譽品牌*節能標章、環保標章、信譽品牌</t>
  </si>
  <si>
    <t>聲寶_19KG洗劑智慧投入變頻洗衣機_ES-P19DA(R2)</t>
  </si>
  <si>
    <t>ES-P19DA(R2)</t>
  </si>
  <si>
    <t>51086304</t>
  </si>
  <si>
    <t>IGEM095M</t>
  </si>
  <si>
    <t>1120x640x720</t>
  </si>
  <si>
    <t>*ADD SMART洗劑智慧投入(洗劑750ml/柔軟精500ml)*玻璃上蓋觸控式操作面板*超震波洗淨/SPA噴淋洗清*CareFresh抗菌迴轉盤*自動槽洗淨/三種槽洗淨方式*AIE智慧洗淨/漩勁軸心水流*晶鑽抗菌不鏽鋼內槽*雙隱藏式過濾盒*兒童安全鎖設計/便利照明燈*4-24小時預約洗衣/六段水位選擇</t>
  </si>
  <si>
    <t>聲寶_19KG洗劑智慧投入變頻洗衣機_ES-P19DAS(S1)</t>
  </si>
  <si>
    <t>ES-P19DAS(S1)</t>
  </si>
  <si>
    <t>51086305</t>
  </si>
  <si>
    <t>IGEM095N</t>
  </si>
  <si>
    <t>Balzano</t>
  </si>
  <si>
    <t>Balzano 義式半自動雙膠囊 3 in 1咖啡機 (芭蕾白) BZ-CCM806</t>
  </si>
  <si>
    <t>BZ-CCM806</t>
  </si>
  <si>
    <t>51086307</t>
  </si>
  <si>
    <t>IGEM101C</t>
  </si>
  <si>
    <t>2024/6/1短促，2024/5/15新機上架</t>
  </si>
  <si>
    <t>芭蕾白</t>
  </si>
  <si>
    <t>50ml/100ml/150ml</t>
  </si>
  <si>
    <t>正常使用下一年保固</t>
  </si>
  <si>
    <t>*纖薄機身設計，不占空間*3芯一體，一鍵喝上好咖啡*3種選擇 咖啡粉/大、小膠囊轉換器*15Bar高壓萃取，完整釋放咖啡精華與香氣*3種杯量選擇：50ml/100ml/150ml*杯量亦可搭配膠囊合適水量設定*可拆式水箱，水箱容量800ml*附咖啡量匙</t>
  </si>
  <si>
    <t>Balzano 義式半自動雙膠囊 3 in 1咖啡機 (探戈橘) BZ-CCM807</t>
  </si>
  <si>
    <t>BZ-CCM807</t>
  </si>
  <si>
    <t>51086308</t>
  </si>
  <si>
    <t>IGEM101D</t>
  </si>
  <si>
    <t>2024/5/15新機上架</t>
  </si>
  <si>
    <t>探戈橘</t>
  </si>
  <si>
    <t>聲寶_200公升變頻臥式冷凍櫃SRF-201GD_SRF-201GD</t>
  </si>
  <si>
    <t>SRF-201GD</t>
  </si>
  <si>
    <t>51086318</t>
  </si>
  <si>
    <t>IGEM113W</t>
  </si>
  <si>
    <t>297L</t>
  </si>
  <si>
    <t>850x816x593</t>
  </si>
  <si>
    <t>*把手帶鎖*LED照明燈*防凝露設計*冷凍/冷藏*冷凍: -1~ -30度、冷藏:0 ~ 10度</t>
  </si>
  <si>
    <t>聲寶_125公升變頻直立式風冷無霜冷凍櫃_SRF-125FD</t>
  </si>
  <si>
    <t>SRF-125FD</t>
  </si>
  <si>
    <t>51086319</t>
  </si>
  <si>
    <t>IGEM113X</t>
  </si>
  <si>
    <t>125L</t>
  </si>
  <si>
    <t>*冷凍櫃 : 外顯溫度顯示*LED照明燈、急速冷凍、自動除霜*冷凍/微凍/冷藏/藏鮮/酒類/冷飲  六種模式設定*全冷凍/全冷藏切換*冷凍:-1~-24 ；冷藏:0~11度</t>
  </si>
  <si>
    <t>聲寶_150公升變頻臥式冷凍櫃_SRF-151D</t>
  </si>
  <si>
    <t>SRF-151D</t>
  </si>
  <si>
    <t>51086320</t>
  </si>
  <si>
    <t>IGEM113Y</t>
  </si>
  <si>
    <t>150L</t>
  </si>
  <si>
    <t>聲寶_250公升一級變頻雙門冰箱_SR-M25D</t>
  </si>
  <si>
    <t>SR-M25D</t>
  </si>
  <si>
    <t>51086321</t>
  </si>
  <si>
    <t>IGEM113Z</t>
  </si>
  <si>
    <t>1670x545x560</t>
  </si>
  <si>
    <t>*雙門變頻*強化玻璃盤架*全平面出風柵板、隱藏式把手設計*冰溫保鮮室 / 大型精緻蔬果室 簡易微收納空間*簡易式製冰格 / 蛋架</t>
  </si>
  <si>
    <t>聲寶 16吋微電腦遙控DC節能立扇 SK-FC16KD</t>
  </si>
  <si>
    <t>SK-FC16KD</t>
  </si>
  <si>
    <t>51086326</t>
  </si>
  <si>
    <t>IGEM1214</t>
  </si>
  <si>
    <t>980x450x410</t>
  </si>
  <si>
    <t>*五片扇葉運轉，涼爽舒適效果最佳*超靜音日本技術DC直流馬達設計*7段風速+三種風動選擇(一般風、舒眠風、自然風)* 1~9小時 定時開/關機 設計*可設定靜音、關閉顯示燈設計，夜晚操作不擾眠*3.5W最低秏電，每月不到1度電*18dB超靜音全包覆式DC馬達*俯仰角度調整設計，無段式自由調整高度*搭載全機遙控，操作輕鬆又便利*新型底座，輕巧好安裝*貼心膠墊，保護地面防刮傷</t>
  </si>
  <si>
    <t>聲寶10吋桌立兩用空氣循環扇SK-LN10S</t>
  </si>
  <si>
    <t>SK-LN10S</t>
  </si>
  <si>
    <t>51086327</t>
  </si>
  <si>
    <t>IGEM123K</t>
  </si>
  <si>
    <t>341x563x341</t>
  </si>
  <si>
    <t>挑高1036mm加速對流全室深呼吸
螺旋式柱狀導流前網，風力更集中
3段風速選擇(靜音、中、強) ，一年四季皆適宜
70°左右自動擺頭廣角送風
90°上下仰角渦流循環
桌/立兩用4段高度，多種場域自由調整
上控旋鈕操作免彎腰
一體式隱藏手把美觀好移動
純銅線馬達高傳導低秏能
可拆式前網、扇葉，好清潔易沖洗</t>
  </si>
  <si>
    <t>禾聯1.8L快煮壺(銀色)HEK-18L1</t>
  </si>
  <si>
    <t>HEK-18L1</t>
  </si>
  <si>
    <t>51087134</t>
  </si>
  <si>
    <t>IGEM01J6</t>
  </si>
  <si>
    <t>2024/03/13</t>
  </si>
  <si>
    <t>3/13到貨，2024/2/19短暫缺貨，預3月到ＫＱＭ,2023/4/12缺貨，2020/11/16到貨，2019/12/2新機上架</t>
  </si>
  <si>
    <t>233x203x165</t>
  </si>
  <si>
    <t>*304不鏽鋼打造*安全防乾燒設計*1200W高效率快速煮沸*一鍵式開關*360°分離式底座</t>
  </si>
  <si>
    <t>禾聯瞬熱式ｉ乾淨SPA潔便座 HTS-12TJ010(S)(含基本安裝)</t>
  </si>
  <si>
    <t>HTS-12TJ010(S)</t>
  </si>
  <si>
    <t>51087292</t>
  </si>
  <si>
    <t>IGEM0973</t>
  </si>
  <si>
    <t>2024/02/08</t>
  </si>
  <si>
    <t>2024/2/8上架</t>
  </si>
  <si>
    <t>免治馬桶</t>
  </si>
  <si>
    <t>445x508x159</t>
  </si>
  <si>
    <t>*快速瞬熱式出水*恆溫暖座*有氧輕柔洗淨*SGS、SIAA雙認證抗菌*316不鏽鋼抗菌噴嘴*暖風烘乾*IPX4等級防水*日本除臭炭盒*微光照明 緩降便座*6重安全防護*超高適配馬桶座</t>
  </si>
  <si>
    <t>HERAN禾聯 芬多抑菌陶瓷式電暖器HPH-13DH310</t>
  </si>
  <si>
    <t>HPH-13DH310</t>
  </si>
  <si>
    <t>51087294</t>
  </si>
  <si>
    <t>IGEM112H</t>
  </si>
  <si>
    <t>2025/11/12短促，2024/11/1新機上架</t>
  </si>
  <si>
    <t>*頂部觸控檔位鍵*上下左右擺頭*冷熱兩用 三重檔位*傾倒斷電保護裝置*智慧節能溫控器*3D大廣角擺頭*遙控器操作</t>
  </si>
  <si>
    <t>山田家電</t>
  </si>
  <si>
    <t>YAMADA 山田家電 國際電壓冷熱溫控摺疊高速吹風機YBH-12QN02M(S)米</t>
  </si>
  <si>
    <t>YBH-12QN02M(S)米</t>
  </si>
  <si>
    <t>51087298</t>
  </si>
  <si>
    <t>IGEM137U</t>
  </si>
  <si>
    <t>微量到貨(預計11月中恢復正常供貨)</t>
  </si>
  <si>
    <t>1200-1300W</t>
  </si>
  <si>
    <t>原廠保固一年</t>
  </si>
  <si>
    <t>*國際電壓*電子螢幕顯示溫度.風速*智能感測電壓*11萬高轉速*2億負離子*90°摺疊收納*反向清潔模式*內附磁吸式集風嘴、風罩、收納包</t>
  </si>
  <si>
    <t>YAMADA 山田家電 國際電壓冷熱溫控摺疊高速吹風機YBH-12QN03G(S)灰</t>
  </si>
  <si>
    <t>YBH-12QN03G(S)灰</t>
  </si>
  <si>
    <t>51087299</t>
  </si>
  <si>
    <t>IGEM137V</t>
  </si>
  <si>
    <t>HERAN禾聯 12吋智能7扇葉變頻DC風扇HDF-12AH710</t>
  </si>
  <si>
    <t>HDF-12AH710</t>
  </si>
  <si>
    <t>51087300</t>
  </si>
  <si>
    <t>IGEM137W</t>
  </si>
  <si>
    <t>2025/9/5新機上架</t>
  </si>
  <si>
    <t>*日本品牌馬達*省電DC變頻馬達*7片式扇葉風感柔順*左右擺頭*12段風速隨心所欲*預約開機/ 定時關機*迷你遠端遙控*日本品牌馬達*省電DC變頻馬達*7片式扇葉風感柔順*左右擺頭*12段風速隨心所欲*預約開機/ 定時關機*迷你遠端遙控</t>
  </si>
  <si>
    <t>HERAN禾聯 綠光降噪無線吸塵器HVC-22PVG50</t>
  </si>
  <si>
    <t>HVC-22PVG50</t>
  </si>
  <si>
    <t>51087301</t>
  </si>
  <si>
    <t>IGEM137X</t>
  </si>
  <si>
    <t>10/1短促，2025/9/5新機上架</t>
  </si>
  <si>
    <t>*護眼綠光滾刷*摺疊延長管*獨立收納座*輕量化設計*低音運轉*一鍵倒塵*高效無刷馬達*旋風集塵離心系統*2200mAh高效鋰電池*HEPA高效濾網*電動軟絨地刷*電動除蟎刷*精緻配件組</t>
  </si>
  <si>
    <t>禾聯 飽鮮勁炸鍋(4L大鍋+1.5L小鍋) HAO-04AB010S</t>
  </si>
  <si>
    <t>HAO-04AB010S</t>
  </si>
  <si>
    <t>51087343</t>
  </si>
  <si>
    <t>IGEM15EU</t>
  </si>
  <si>
    <t>2026/6/1新機上架</t>
  </si>
  <si>
    <t>大鍋4L+小鍋1.5L</t>
  </si>
  <si>
    <t>主機本體:294x269x271.5;大鍋:236.3x236.3x105.2;小鍋:186.4x186.4x83.5</t>
  </si>
  <si>
    <t>保鮮、烹飪一機搞定
大小玻璃雙鍋
20%加熱性能提升
矽膠防漏扣蓋
360°全域真透視窗
60℃～200℃溫度調整
全機可拆洗配件
節省55%收納空間
直覺4模式(烘烤、再加熱、燒烤、氣炸)</t>
  </si>
  <si>
    <t>PANASONIC11KG定頻洗衣機_NA-110EB-W</t>
  </si>
  <si>
    <t>NA-110EB-W</t>
  </si>
  <si>
    <t>51089072</t>
  </si>
  <si>
    <t>IGEM00LG</t>
  </si>
  <si>
    <t>11KG</t>
  </si>
  <si>
    <t>1015x554x640</t>
  </si>
  <si>
    <t>五年馬達保固</t>
  </si>
  <si>
    <t>•泡洗淨•全方位立體水流•新舞動洗淨水流•節水瀑布洗清•鑽石極淨鋼槽</t>
  </si>
  <si>
    <t>PANASONIC12公升除濕機_F-Y24GX</t>
  </si>
  <si>
    <t>F-Y24GX</t>
  </si>
  <si>
    <t>51089262</t>
  </si>
  <si>
    <t>IGEM01L7</t>
  </si>
  <si>
    <t>2025/1/2回價，2024/12/1短促，2024/8/1回價，2024/7/1短促，4/1回價，2/15短促，2024/1/1 回價，12/1短促，2023/1/1回價，2022/12/1短促，11/1短促，10/1短促，9/22 到3台 9/7少量到4台、8/8缺貨，7/7少量到8台。5月缺貨回價、2/14缺貨、預計1月初到貨、2021/12/22缺貨、2021/7/1-8/31短促、2020/12/7到貨</t>
  </si>
  <si>
    <t>15坪</t>
  </si>
  <si>
    <t>650x370x310</t>
  </si>
  <si>
    <t>*W-HEXS雙重除濕系統*nanoe™X健康科技*ECONAVI智慧節能科技*濕度數值設定*定時功能：1~12h*超廣角+下吹出風*前方+上方濕度雙顯示*25項安全裝置*奈米銀抗菌抗敏清淨濾網*全平面觸控按鍵"</t>
  </si>
  <si>
    <t>PANASONIC溫水洗淨便座DL-F610RTWS</t>
  </si>
  <si>
    <t>DL-F610RTWS</t>
  </si>
  <si>
    <t>51089295</t>
  </si>
  <si>
    <t>IGEM01RT</t>
  </si>
  <si>
    <t>2024/10/01短促，2023/3/13缺貨、7/13 到貨5/19缺貨、受理後請先通知大同，以加速出貨。2021/4/14到貨3/16缺貨.5/1新機上架</t>
  </si>
  <si>
    <t>電壓110V</t>
  </si>
  <si>
    <t>159x474x515</t>
  </si>
  <si>
    <t>(2026/04/10~2026/08/19) SP-2613-PR SILWA陶瓷石紋碗</t>
  </si>
  <si>
    <t>*乾淨:SIAA抗菌便座/不鏽鋼噴嘴材質/噴嘴除菌洗淨*舒適:脈衝水流潔淨沖洗設計/三段水量&amp;温度設定*便利:便座快適拆卸安裝便利</t>
  </si>
  <si>
    <t>PANASONIC咖啡機4人份NC-R601</t>
  </si>
  <si>
    <t>NC-R601</t>
  </si>
  <si>
    <t>51089297</t>
  </si>
  <si>
    <t>IGEM01RV</t>
  </si>
  <si>
    <t>2025/7/12短促，12/1短促，7/1短促，4/6到貨，2023/3/13缺貨，2022/12/1回價，7/21 上架、7/8缺貨，5/18到貨、5/4缺貨月初尚未到貨、預計4月中到貨、3/18少量到貨、3/9缺貨、2021/6/10到貨、5/14缺貨、4/1-4/30短促。5/1新機上架</t>
  </si>
  <si>
    <t>咖啡色</t>
  </si>
  <si>
    <t>4人份</t>
  </si>
  <si>
    <t>292x155x292</t>
  </si>
  <si>
    <t>(2026/04/10~2026/08/19) NC-SP1701-PR 咖啡豆</t>
  </si>
  <si>
    <t>*咖啡豆/粉兩用，可調整濃度*研磨粗/細兩種模式*一鍵自動清*保溫40分鐘</t>
  </si>
  <si>
    <t>Panasonic10L清淨型除濕機F-Y20JH</t>
  </si>
  <si>
    <t>F-Y20JH</t>
  </si>
  <si>
    <t>51089351</t>
  </si>
  <si>
    <t>IGEM030Q</t>
  </si>
  <si>
    <t>2024/1/1短促，3/1短促，2022/12/19少量到貨，2022/12/1下架，2022/10/7少量到貨，2022/9/22到貨1台、2022/7/7到貨1台。2022/5月缺貨回價、2022/2/14缺貨、2022/1月少量到10台、2021/12/23缺貨、預計一月初到貨，實際到貨日期依原廠通知為準7/1-7/31短促、2021/1/1新機上架</t>
  </si>
  <si>
    <t>650x370x322</t>
  </si>
  <si>
    <t>*全彩液晶螢幕*PM2.5/1.0異味顯示*內建WIFI模組*聲控智慧操作*W-HEXS雙重除濕系統</t>
  </si>
  <si>
    <t>Panasonic13L清淨型除濕機F-Y26JH</t>
  </si>
  <si>
    <t>F-Y26JH</t>
  </si>
  <si>
    <t>51089352</t>
  </si>
  <si>
    <t>IGEM030R</t>
  </si>
  <si>
    <t>2024/1/1短促，12/1回價，3/1短促，1/18短促，2022/12/19回價+少量到貨，2022/12/1下架，2022/11/1短促，2022/10/7少量到貨，2022/9/7少量貨1台、2022/9/1缺貨、2022/7/7到貨1台。2022/5月缺貨回價、2021/7/1-7/31短促、2021/4/1-4/30短促。2021/1/1新機上架</t>
  </si>
  <si>
    <t>*LED全彩液晶螢幕*PM2.5/1.0/異味顯示*AI舒適、聲控智慧操作*W-HEXS雙重除濕系統</t>
  </si>
  <si>
    <t>Panasonic11KG直立式變頻洗衣機(炫銀灰色)NA-V110LB-L</t>
  </si>
  <si>
    <t>NA-V110LB-L</t>
  </si>
  <si>
    <t>51089378</t>
  </si>
  <si>
    <t>IGEM0486</t>
  </si>
  <si>
    <t>炫銀灰</t>
  </si>
  <si>
    <t>11kg</t>
  </si>
  <si>
    <t>*NanoAG抗菌(抗菌99%,抗菌維持72小時)*雙效自動槽洗淨*健康洗淨系統-新一代出水口+新構造迴轉盤*泡洗淨-包覆衣物纖維除汙*ECONAVI機能</t>
  </si>
  <si>
    <t>Panasonic11KG直立式變頻洗衣機(不銹鋼色)NA-V110LBS-S</t>
  </si>
  <si>
    <t>NA-V110LBS-S</t>
  </si>
  <si>
    <t>51089379</t>
  </si>
  <si>
    <t>IGEM0487</t>
  </si>
  <si>
    <t>「緩衝懸吊組、印刷電路板/運轉組/享3年保證。
洗衣馬達/脫水馬達5年</t>
  </si>
  <si>
    <t>Panasonic12KG直立式變頻洗衣機(不銹鋼色)NA-V120LBS-S</t>
  </si>
  <si>
    <t>NA-V120LBS-S</t>
  </si>
  <si>
    <t>51089380</t>
  </si>
  <si>
    <t>IGEM0488</t>
  </si>
  <si>
    <t>12kg</t>
  </si>
  <si>
    <t>洗衣馬達/脫水馬達5年</t>
  </si>
  <si>
    <t>*NanoAG抗菌(抗菌99%,抗菌維持72小時)*雙效自動槽洗淨*健康洗淨系統-新一代出水口+新構造迴轉盤*泡洗淨-包覆衣物纖維除汙*不鏽鋼外觀*ECONAVI機能</t>
  </si>
  <si>
    <t>Panasonic13KG直立式變頻洗衣機(炫銀灰色)NA-V130LB-L</t>
  </si>
  <si>
    <t>NA-V130LB-L</t>
  </si>
  <si>
    <t>51089381</t>
  </si>
  <si>
    <t>IGEM0489</t>
  </si>
  <si>
    <t>13kg</t>
  </si>
  <si>
    <t>Panasonic13KG直立式變頻洗衣機(不銹鋼色NA-V130LBS-S</t>
  </si>
  <si>
    <t>NA-V130LBS-S</t>
  </si>
  <si>
    <t>51089382</t>
  </si>
  <si>
    <t>IGEM048Z</t>
  </si>
  <si>
    <t>Panasonic_32公升雙液脹式溫控烤箱_NB-F3200</t>
  </si>
  <si>
    <t>NB-F3200</t>
  </si>
  <si>
    <t>51089415</t>
  </si>
  <si>
    <t>IGEM068J</t>
  </si>
  <si>
    <t>2024/12/12</t>
  </si>
  <si>
    <t>2025/3/12回價，2024/8/1回價，2024/7/1短促，2024/4/1回價，2024/2/1短促，2024/1/1 回價，12/1短促，10/1回價，8/1短促，7/1短促，3/1短促，2023/1/1回價，2022/12/1短促，2022/11/1新機上架</t>
  </si>
  <si>
    <t>515x380x345</t>
  </si>
  <si>
    <t>*雙液脹式溫控器*上/下火獨立控溫*70℃~230℃溫度控制* 360°自動旋轉燒烤*3D熱風對流*發酵烘烤一機完成*9項食譜*雙層防燙隔熱門*搭載搪瓷烤盤</t>
  </si>
  <si>
    <t>Panasonic_國際變頻洗脫烘滾筒洗衣機15公斤(冰鑽白)_NA-V150MDH-W</t>
  </si>
  <si>
    <t>NA-V150MDH-W</t>
  </si>
  <si>
    <t>51089437</t>
  </si>
  <si>
    <t>IGEM0728</t>
  </si>
  <si>
    <t>冰鑽白</t>
  </si>
  <si>
    <t>●洗劑量自動精準投入●溫風循環烘衣科技●nanoe X 全面抑制黑黴●新舞動水流+3D智慧洗淨</t>
  </si>
  <si>
    <t>Panasonic_國際變頻洗脫烘滾筒洗衣機17公斤(炫亮銀)_NA-V170MDH-S</t>
  </si>
  <si>
    <t>NA-V170MDH-S</t>
  </si>
  <si>
    <t>51089438</t>
  </si>
  <si>
    <t>IGEM0729</t>
  </si>
  <si>
    <t>炫亮銀</t>
  </si>
  <si>
    <t>Panasonic_國際變頻洗脫烘滾筒洗衣機17公斤(冰鑽白)_NA-V170MDH-W</t>
  </si>
  <si>
    <t>NA-V170MDH-W</t>
  </si>
  <si>
    <t>51089439</t>
  </si>
  <si>
    <t>IGEM072A</t>
  </si>
  <si>
    <t>(專案)Panasonic 25L 微電腦微波爐NN-ST34NB</t>
  </si>
  <si>
    <t>NN-ST34NB</t>
  </si>
  <si>
    <t>51089446</t>
  </si>
  <si>
    <t>IGEM074K</t>
  </si>
  <si>
    <t>專案商品，請洽廠商是否有貨可供</t>
  </si>
  <si>
    <t>城欣科技股份有限公司</t>
  </si>
  <si>
    <t>輝葉</t>
  </si>
  <si>
    <t>輝葉新一代4D溫熱手感按摩墊HY-633</t>
  </si>
  <si>
    <t>HY-633</t>
  </si>
  <si>
    <t>51090001</t>
  </si>
  <si>
    <t>IGEM00PP</t>
  </si>
  <si>
    <t>9/1 回價，113/8/8-8/31短促，8/2-8/31短促5/12開始出貨。3/20回價.3/9-3/19短促</t>
  </si>
  <si>
    <t>725x410x390</t>
  </si>
  <si>
    <t>*背部8顆立體按摩球*溫熱揉捏*肩頸獨立按摩滾輪</t>
  </si>
  <si>
    <t>輝葉自在極意棒HY-10339</t>
  </si>
  <si>
    <t>HY-10339</t>
  </si>
  <si>
    <t>51090003</t>
  </si>
  <si>
    <t>IGEM00PR</t>
  </si>
  <si>
    <t>2024/05/07</t>
  </si>
  <si>
    <t>2024/5/7重新上架，2019/3/18重新上架，3/1缺貨下架，2018/12/3新機上架,2024/3/5通知缺貨下架</t>
  </si>
  <si>
    <t>385x122x78</t>
  </si>
  <si>
    <t>*無線操作更方便*續航力強可連續使用2小時*五種按摩模式及強度調整*三種可更換式按摩頭*20分鐘自動安全斷電</t>
  </si>
  <si>
    <t>輝葉極度深捏3D美腿機HY-702</t>
  </si>
  <si>
    <t>HY-702</t>
  </si>
  <si>
    <t>51090007</t>
  </si>
  <si>
    <t>IGEM00PV</t>
  </si>
  <si>
    <t>12/1回價，11/1-11/14短促(預計11/15回價)，9/1 回價，7/1短促，6/1 回價，2024/4/1短促，112/11/1回價2018/12/3新機上架</t>
  </si>
  <si>
    <t>440x500x450</t>
  </si>
  <si>
    <t>*腳底刮痧滾輪*小腿肚指壓按摩*3D氣囊包覆按壓*紅光溫熱舒緩*三種自動模式(美腿/疲勞/輕鬆)*三段式強度調整*安全模式15分鐘自動關機*底部角度可自由調整*腿部布套可拆洗</t>
  </si>
  <si>
    <t>輝葉透氣摺疊椅HY-CR01</t>
  </si>
  <si>
    <t>HY-CR01</t>
  </si>
  <si>
    <t>51090016</t>
  </si>
  <si>
    <t>IGEM00YS</t>
  </si>
  <si>
    <t>650x550x960</t>
  </si>
  <si>
    <t>*透氣材質不悶熱*可輕鬆調整角度</t>
  </si>
  <si>
    <t>輝葉熱感揉震按摩枕HY-1688</t>
  </si>
  <si>
    <t>HY-1688</t>
  </si>
  <si>
    <t>51090018</t>
  </si>
  <si>
    <t>IGEM00YU</t>
  </si>
  <si>
    <t>2019/4/1新機上架</t>
  </si>
  <si>
    <t>390x230x120</t>
  </si>
  <si>
    <t>*揉震同步深入痠痛點*6顆仿真人按摩球*安全斷電設計*新科技透氣網布</t>
  </si>
  <si>
    <t>輝葉鋁合金新平板跑步機_HY-20607</t>
  </si>
  <si>
    <t>HY-20607</t>
  </si>
  <si>
    <t>51090041</t>
  </si>
  <si>
    <t>IGEM01IR</t>
  </si>
  <si>
    <t>2025/6/1短促，2023/11/21到貨112/11/1回價9/22缺貨10月下旬到貨2020/2/21新品上架</t>
  </si>
  <si>
    <t>運動器材</t>
  </si>
  <si>
    <t>黑灰</t>
  </si>
  <si>
    <t>30kg</t>
  </si>
  <si>
    <t>展開尺寸:1020x690x1430</t>
  </si>
  <si>
    <t>(2026/07/01~2026/08/31) 送避震地墊HY-B02</t>
  </si>
  <si>
    <t>*鋁合金強韌機身*油壓升降安全扶手*42cm旗艦寬跑帶*30kg輕量機身</t>
  </si>
  <si>
    <t>輝葉4D溫熱揉槌按摩墊HY-640</t>
  </si>
  <si>
    <t>HY-640</t>
  </si>
  <si>
    <t>51090045</t>
  </si>
  <si>
    <t>IGEM01M3</t>
  </si>
  <si>
    <t>2024/4/1短促，2021/8/1-8/31短促，4/1-5/30短促，2020/9/21到貨上架，3/1新品上架</t>
  </si>
  <si>
    <t>全機重6.5kg</t>
  </si>
  <si>
    <t>摺疊尺寸:790x180x430</t>
  </si>
  <si>
    <t>*肩頸背臀一體化按摩*頸部滾輪可調整高低*背腰揉捶同步舒適感提升*滾輪加熱深度按摩*全背、上/下背、定點四種按摩區域</t>
  </si>
  <si>
    <t>輝葉4D溫熱揉槌按摩墊+透氣摺疊椅HY-640+HY-CR01</t>
  </si>
  <si>
    <t>HY-640+HY-CR01</t>
  </si>
  <si>
    <t>51090046</t>
  </si>
  <si>
    <t>IGEM01M4</t>
  </si>
  <si>
    <t>2025/11/06</t>
  </si>
  <si>
    <t>2025/11/6微量供貨，2024/8/1短促</t>
  </si>
  <si>
    <t>按摩墊6.5kg/涼椅6.5kg</t>
  </si>
  <si>
    <t>1200x180x430</t>
  </si>
  <si>
    <t>*肩頸背臀一體化按摩*頸部滾輪可調整高低*背腰揉捶同步舒適感提升*滾輪加熱深度按摩*全背、上/下背、定點四種按摩區域*摺疊椅多段調整角度*輕巧好折收，不占空間</t>
  </si>
  <si>
    <t>輝葉經典按摩棒HY-10341</t>
  </si>
  <si>
    <t>HY-10341</t>
  </si>
  <si>
    <t>51090049</t>
  </si>
  <si>
    <t>IGEM01M7</t>
  </si>
  <si>
    <t>2025/03/14</t>
  </si>
  <si>
    <t>停售</t>
  </si>
  <si>
    <t>2025/3/14缺貨，7/4到貨5/5缺貨預購,2023/1月中出貨</t>
  </si>
  <si>
    <t>全機重1.1kg</t>
  </si>
  <si>
    <t>400x90x100</t>
  </si>
  <si>
    <t>*高頻振動，深層按摩*三種可更換按摩頭*輕巧好攜帶*紅光照射，溫熱感加倍*全身各部位皆可使用，舒緩痠痛</t>
  </si>
  <si>
    <t>輝葉WULA超有力小沙發-藍HY-3068A-BU</t>
  </si>
  <si>
    <t>HY-3068A-BU</t>
  </si>
  <si>
    <t>51090063</t>
  </si>
  <si>
    <t>IGEM045D</t>
  </si>
  <si>
    <t>11/1短促，9月回價，8月品牌月活動價，7/1短促，6/1回價，4/1短促，2025/3/1短促，12/1回價，11/1-11/14短促(預計11/15回價)，9/1 回價，7/1短促，6/1 回價，2024/4/1短促，2024/1/1回價9/1回價2023/2/20-3/31短促2021/8/11新機上架</t>
  </si>
  <si>
    <t>嬰兒藍</t>
  </si>
  <si>
    <t>直立尺寸:966x623x1345</t>
  </si>
  <si>
    <t>*12公分按摩軸距*腳底按摩滾輪*SL型雙曲線導軌*下半身氣囊包覆*腰部溫熱功能*6種精選自動按摩程序*7種客製化調節</t>
  </si>
  <si>
    <t>輝葉WULA超有力小沙發-粉HY-3068A-PK</t>
  </si>
  <si>
    <t>HY-3068A-PK</t>
  </si>
  <si>
    <t>51090064</t>
  </si>
  <si>
    <t>IGEM045E</t>
  </si>
  <si>
    <t>甜丁香粉</t>
  </si>
  <si>
    <t>輝葉WULA超有力小沙發-灰HY-3068A-GY</t>
  </si>
  <si>
    <t>HY-3068A-GY</t>
  </si>
  <si>
    <t>51090065</t>
  </si>
  <si>
    <t>IGEM045F</t>
  </si>
  <si>
    <t>極致灰</t>
  </si>
  <si>
    <t>輝葉雙核心四手深捏按摩墊HY-656</t>
  </si>
  <si>
    <t>HY-656</t>
  </si>
  <si>
    <t>51090073</t>
  </si>
  <si>
    <t>IGEM049R</t>
  </si>
  <si>
    <t>2023/4/1短促，2023/3/14到貨2023/3/2缺貨2021/11/1新品上架</t>
  </si>
  <si>
    <t>(2026/07/01~2026/08/31) 送透氣摺疊椅HY-CR01</t>
  </si>
  <si>
    <t>*肩頸背臀一體化揉捏按摩*肩頸升降12cm滾輪，各種身高皆適合*滾輪加熱，溫感按摩*臀感震動按摩*全背、上/下背、定點四種按摩區域</t>
  </si>
  <si>
    <t>輝葉4INONE美腿新膝望HY-768</t>
  </si>
  <si>
    <t>HY-768</t>
  </si>
  <si>
    <t>51090074</t>
  </si>
  <si>
    <t>IGEM049S</t>
  </si>
  <si>
    <t>2024/08/08</t>
  </si>
  <si>
    <t>8/8重新上架，2024/7/1停售(成本)，2023/4/1短促，2023/5/10到貨3/13缺貨預計4月初到貨</t>
  </si>
  <si>
    <t>425x190x210</t>
  </si>
  <si>
    <t>*U型270度環繞立體氣囊包覆按摩*三段力道，舒緩緊繃肌肉*足底凸點指壓按摩，刺激穴道*溫熱熱敷，促進循環*三種模式，多部位使用(腿/膝/足/手)</t>
  </si>
  <si>
    <t>輝葉足暖心電動按摩恆溫泡腳機HY-19969A</t>
  </si>
  <si>
    <t>HY-19969A</t>
  </si>
  <si>
    <t>51090080</t>
  </si>
  <si>
    <t>IGEM0546</t>
  </si>
  <si>
    <t>2025/12/29</t>
  </si>
  <si>
    <t>12/29少量到貨，11/28缺貨，9/17到貨，2025/8/25缺貨(預計9月中到貨)2023/12/1回價112/11/1短促3/21到貨2023/3/3缺貨預計4月中到貨</t>
  </si>
  <si>
    <t>455x390x385</t>
  </si>
  <si>
    <t>*設有衝浪/滾輪/紅光三種模式
*6個電動轉盤滾動腳底
*24顆360度滾輪按摩刺激穴道
*全罩式保溫蓋，快速加溫
*35°C～48°C智慧恆溫調節
*13公升超大容量
*45公分高桶泡腳舒緩小腿緊繃
*個人化藥盒放置空間
*智能操作面板暖足一鍵啟動
*底部滾輪設計拖拉便利
*附有排水管方便倒水</t>
  </si>
  <si>
    <t>HYD</t>
  </si>
  <si>
    <t>HYD7.5坪涼風360度淨化空氣清淨機D-67-WT</t>
  </si>
  <si>
    <t>D-67</t>
  </si>
  <si>
    <t>51090081</t>
  </si>
  <si>
    <t>IGEM063E</t>
  </si>
  <si>
    <t>112/11/1短促2022/5/1新機上架</t>
  </si>
  <si>
    <t>235x235x800</t>
  </si>
  <si>
    <t>(2026/07/01~2026/08/31) 送原廠濾網*1</t>
  </si>
  <si>
    <t>*H13 HEPA濾網，過濾奈米微粒*9段風速，涼風調節*35dB極靜運作，輕音低躁*無扇葉設計，360°全方位循環濾淨*快捷模式，強勁、睡眠*4M遠距遙控</t>
  </si>
  <si>
    <t>輝葉 COZY FIT律動奇機2.0 HY-808A(黑)</t>
  </si>
  <si>
    <t>HY-808A</t>
  </si>
  <si>
    <t>51090085</t>
  </si>
  <si>
    <t>IGEM0666</t>
  </si>
  <si>
    <t>2024/4/1短促，2023/4/1短促</t>
  </si>
  <si>
    <t>400x300x105</t>
  </si>
  <si>
    <t>(2026/07/01~2026/08/31) 送震關健熱感按摩器HY-762</t>
  </si>
  <si>
    <t>*首創加熱設計【運動按摩一機雙用】*高赫茲特性最高達20HZ 、最高1200下/分*3mm垂直振幅，溫和安全*升級30檔速度/6檔自動模式*智能顯示觸控面板，清晰掌握運動數值</t>
  </si>
  <si>
    <t>輝葉 I-LOOK 有感眼部按摩器 HY-Y05</t>
  </si>
  <si>
    <t>HY-Y05</t>
  </si>
  <si>
    <t>51090086</t>
  </si>
  <si>
    <t>IGEM068Q</t>
  </si>
  <si>
    <t>2022/9/1新機上架</t>
  </si>
  <si>
    <t>重量:335g</t>
  </si>
  <si>
    <t>210x76x120</t>
  </si>
  <si>
    <t>*360°環振溫感按摩*石墨烯熱敷*4種模式一鍵啟用*材質親膚易清潔*連接藍芽 音樂啟動*輕量戴著走</t>
  </si>
  <si>
    <t>輝葉 COZY FIT律動奇機2.0 HY-808A-WT(白)</t>
  </si>
  <si>
    <t>HY-808A-WT</t>
  </si>
  <si>
    <t>51090087</t>
  </si>
  <si>
    <t>IGEM074U</t>
  </si>
  <si>
    <t>輝葉 ZeroBack 0脊限溫感按摩墊HY-906-BU</t>
  </si>
  <si>
    <t>HY-906-BU</t>
  </si>
  <si>
    <t>51090097</t>
  </si>
  <si>
    <t>IGEM102W</t>
  </si>
  <si>
    <t>2024/6/1新機上架</t>
  </si>
  <si>
    <t>1200x550x90</t>
  </si>
  <si>
    <t>*S極線拉筋伸展，從頸部到臀部多方向扭轉鬆筋提升柔軟度*黃金角度全氣囊升級，擴背推舉伸展回歸脊柱原有活動彈性*石墨烯溫感熱敷升級，舒緩腰背緊繃痠痛加強身體循環 *4種專屬拉筋伸展放鬆按摩模式，居家按摩兼做被動式瑜珈*3種定點部位加強按摩模式</t>
  </si>
  <si>
    <t>輝葉 AI追夢椅(科技灰)HY-5085-GY</t>
  </si>
  <si>
    <t>HY-5085-GY</t>
  </si>
  <si>
    <t>51090098</t>
  </si>
  <si>
    <t>IGEM102X</t>
  </si>
  <si>
    <t>11/1回價，114/1/1短促，12/1回價，11/1-11/14短促(預計11/15回價)，9/1 回價，7/1短促，2024/6/1新機上架</t>
  </si>
  <si>
    <t>科技灰</t>
  </si>
  <si>
    <t>直立尺寸:1525x750x1165;平躺尺寸:1770x750x850</t>
  </si>
  <si>
    <t>(2026/07/01~2026/08/31) 隨貨送MINI按摩槍HY-10508</t>
  </si>
  <si>
    <t>*業界首創AI智能旋鈕*獨家專利V-Motion搖擺拉伸模式*首創腿部揉搓按摩*升級半月輪真人手勁按摩*全腳底滾輪指壓按摩*碳纖維溫感舒緩*智能偵測穴位*135cm超長2SL雙曲軌臀感按摩*12組自動按摩程式(獨創追夢按摩程式)*全身高磅氣囊推壓包覆*三段式零重力壓力釋放*5cm零空間前滑設計</t>
  </si>
  <si>
    <t>輝葉 AI追夢椅(追夢藍)HY-5085-BU</t>
  </si>
  <si>
    <t>HY-5085-BU</t>
  </si>
  <si>
    <t>51090099</t>
  </si>
  <si>
    <t>IGEM102Y</t>
  </si>
  <si>
    <t>追夢藍</t>
  </si>
  <si>
    <t>輝葉 震關健KNEEBUZZ多功能石墨烯熱感按摩器HY-762-BU</t>
  </si>
  <si>
    <t>HY-762-BU</t>
  </si>
  <si>
    <t>51090100</t>
  </si>
  <si>
    <t>IGEM109V</t>
  </si>
  <si>
    <t>10/1到貨，8/12缺貨，6/1回價，4/1短促，2025/3/1短促，12/1回價，11/1-11/14短促(預計11/15回價)，2024/9/1新機上架</t>
  </si>
  <si>
    <t>500x290x30</t>
  </si>
  <si>
    <t>*石墨烯加熱片3秒均勻瞬熱*5段溫控、3檔振動*3D環繞立體剪裁服貼*智能語音播報模式*面板清晰直覺操作*多部位使用，護膝、護肩、護肘*加配61cm延長帶*隱藏式內袋可放置藥草包*Type-C充電，無線設計，不限使用地點</t>
  </si>
  <si>
    <t>輝葉 震關健KNEEBUZZ多功能石墨烯熱感按摩器(2入組)HY-762-BU-D</t>
  </si>
  <si>
    <t>HY-762-BU-D</t>
  </si>
  <si>
    <t>51090101</t>
  </si>
  <si>
    <t>IGEM109W</t>
  </si>
  <si>
    <t>9/1短促，6/1回價，4/1短促，2025/2/7到貨，12/27缺貨(預計114/2/24出貨)12/1回價，11/1-11/14短促(預計11/15回價)，2024/9/1新機上架</t>
  </si>
  <si>
    <t>輝葉良品 八電極智能體脂計HYG-P100</t>
  </si>
  <si>
    <t>HYG-P100</t>
  </si>
  <si>
    <t>51090102</t>
  </si>
  <si>
    <t>IGEM109X</t>
  </si>
  <si>
    <t>9/1短促，8/29到貨，8/12缺貨(預計9月初到貨)，8/1回價，6/26到貨，6/18缺貨(預計7/9供貨)，2025/5/1短促，2024/9/1新機上架</t>
  </si>
  <si>
    <t>310x355x50</t>
  </si>
  <si>
    <t>*先進測量技術.BIA 雙頻測量。*TFT 彩色屏幕.七大指數即時測量。*藍芽APP同步.51項身體檢測數據。*個人化健康管理.飲食.運動.飲水建議。*24 組用戶.個別健康管理。*精密結構.擁有多項專利授權。*24 組用戶.個別健康管理。*專利外觀設計. 時尚優雅。</t>
  </si>
  <si>
    <t>輝葉 miniV 3專業勁化版智能按摩槍 HY-10506-BU</t>
  </si>
  <si>
    <t>HY-10506-BU</t>
  </si>
  <si>
    <t>51090103</t>
  </si>
  <si>
    <t>IGEM1157</t>
  </si>
  <si>
    <t>137x92x45</t>
  </si>
  <si>
    <t>*航空級鋁合金*強勁推力*4+1檔轉速調節*定頻與智能變頻切換*2000-3200 RPM高效按摩強度*6mm深層放鬆*420g極輕機身*45dB靜音設計*超強續航力*10分鐘安全定時</t>
  </si>
  <si>
    <t>輝葉 X-Runner智能電動跑步機HY-20612-BK</t>
  </si>
  <si>
    <t>HY-20612-BK</t>
  </si>
  <si>
    <t>51090104</t>
  </si>
  <si>
    <t>IGEM1191</t>
  </si>
  <si>
    <t>9/18到貨，8/27缺貨(預計9月底到貨)，2025/1/14上架</t>
  </si>
  <si>
    <t>跑酷黑</t>
  </si>
  <si>
    <t>展開尺寸:1516x793x1252;折收尺寸:850x793x1340</t>
  </si>
  <si>
    <t>*電動揚升坡度，最高15段調整*最高速度15 km/h，速度隨心調整*超寬跑帶47x121cm，無拘束暢跑*特殊蜂巢狀避震，緩震回彈看得見*12種自動模式，專屬配速員*三層跑帶耐磨又耐跑 *緩衝油壓折疊，自動安全緩降*強勁馬力2.5HPP 高效穩定運作*無刷電機，降低噪音*手握測心率與體脂功能</t>
  </si>
  <si>
    <t>輝葉 X-Runner智能電動跑步機HY-20612-WT</t>
  </si>
  <si>
    <t>HY-20612-WT</t>
  </si>
  <si>
    <t>51090105</t>
  </si>
  <si>
    <t>IGEM1192</t>
  </si>
  <si>
    <t>9/18到貨，8/25缺貨(預計9月底到貨)，2025/1/14上架</t>
  </si>
  <si>
    <t>競速白</t>
  </si>
  <si>
    <t>輝葉 大力抓PLUS肩頸按摩器HY-822</t>
  </si>
  <si>
    <t>HY-822</t>
  </si>
  <si>
    <t>51090106</t>
  </si>
  <si>
    <t>IGEM130D</t>
  </si>
  <si>
    <t>額定電壓 : 5V ⎓
 額定電流 : 2A
 淨 重 : 1.2kg 
 毛 重 : 1.5kg 
 產品尺寸 : 71x11x15.5cm</t>
  </si>
  <si>
    <t>710x110x155</t>
  </si>
  <si>
    <t>*雙肩帶x後扣背帶設計，實現雙手自由*升級黃金立體6角點，大面積深層放鬆*45度仿真人虎口V型手法， 揉/捏/提/拉深度按摩*2段式溫控，熱敷有感，舒緩僵硬肌*2段力道， 2種按摩模式，紓壓鬆筋喚醒肩頸輕盈感*一機多用：肩頸、大腿、小腿、腰部，釋放各部位壓力</t>
  </si>
  <si>
    <t>輝葉 Air手護蛋 無線手部溫熱按摩器HY-362-GN</t>
  </si>
  <si>
    <t>HY-362-GN</t>
  </si>
  <si>
    <t>51090107</t>
  </si>
  <si>
    <t>IGEM130E</t>
  </si>
  <si>
    <t>額定電壓 : 5V ⎓
 額定電流 : 1A
 毛 重 : 1.5kg
 外箱尺寸 : 26x22x14.5cm
 淨 重 : 0.8kg
 產品尺寸 : 20.6x15.6x11.3cm
 國際條碼 4716814666566</t>
  </si>
  <si>
    <t>206x156x113</t>
  </si>
  <si>
    <t>*4顆仿頂壓立體按摩珠，指壓穴位更到位*5顆氣囊波浪式包覆按摩，擬真人細緻揉捏*四口通風，親膚透氣內層*3種智能按摩模式，3段氣壓按摩強度*38~41度，兩段式恆溫熱敷*手部全方位使用，關節處、手腕也能加強按摩*智能定時15分鐘*無線設置隨時使用</t>
  </si>
  <si>
    <t>輝葉 狠狠按mini 深揉捏雙芯按摩枕HY-829-BU</t>
  </si>
  <si>
    <t>HY-829-BU</t>
  </si>
  <si>
    <t>51090108</t>
  </si>
  <si>
    <t>IGEM135D</t>
  </si>
  <si>
    <t>9/1短促，2025/8/1新品上架</t>
  </si>
  <si>
    <t>商品重量：1400公克</t>
  </si>
  <si>
    <t>250x220x185</t>
  </si>
  <si>
    <t>*全新大師級，揉捏提拉，4手法肩頸按摩*黃金立體斜角揉捏按摩頭，仿人手撥筋揉捏*2種模式選擇，雙向內外上揉捏下提拉 *2段溫度選擇，溫感熱敷放鬆肌肉*無線設計，輕巧便攜*一機多用，多部位恣意按壓*15分鐘安全智能定時</t>
  </si>
  <si>
    <t>輝葉 狠狠按深揉捏雙芯按摩椅墊 HY-658</t>
  </si>
  <si>
    <t>HY-658</t>
  </si>
  <si>
    <t>51090109</t>
  </si>
  <si>
    <t>IGEM1485</t>
  </si>
  <si>
    <t>12/3到貨，11/13缺貨，預計11月底恢復正常供貨，2025/10/27 新機上架</t>
  </si>
  <si>
    <t>橘色</t>
  </si>
  <si>
    <t>商品重量：6800g</t>
  </si>
  <si>
    <t>780x445x525</t>
  </si>
  <si>
    <t>(2026/07/01~2026/08/31) 透氣摺疊椅HY-CR01</t>
  </si>
  <si>
    <t>*全新大師級！揉捏提拉，4手法肩頸按摩*腰側4層蝶翼厚磅氣囊包覆 x 3段式真人手感推壓*腰背捶打指揉壓 x 獨立溫熱滾輪*揉捏 x 指壓 x 氣壓 x 捶打 x 震動 x 溫熱 六合一*肩頸升降 9cm滾輪，各種身高皆適合*全背、上/下背、定點四種按摩區域*臀感 3段變速震動按摩*超有力3檔力道選擇</t>
  </si>
  <si>
    <t>輝葉 Cway沙發按摩椅 HY-3078-BN</t>
  </si>
  <si>
    <t>HY-3078-BN</t>
  </si>
  <si>
    <t>51090110</t>
  </si>
  <si>
    <t>IGEM1486</t>
  </si>
  <si>
    <t>金棕色</t>
  </si>
  <si>
    <t>商品重量：50000g</t>
  </si>
  <si>
    <t>1375x675x1055</t>
  </si>
  <si>
    <t>*3D足腿環壓按摩|全腳底滾輪 × 270°環腿壓點*360深層按摩機芯|超立體的深層按摩體感*LCD大螢幕遙控器|輕鬆掌控設定*8種自動按摩程式|頂規旗艦規格*AI智能身形偵測|客製體感更有感*三段式滾輪寬度調整|適用各身型*23公分滾輪軸距|深入揉捏*沉浸包覆深層氣囊按摩|2段式零重力*碳纖維溫感舒緩|加強痠痛處舒緩*人體曲線長按摩軌道|貼合身型才到位</t>
  </si>
  <si>
    <t>輝葉 Cway沙發按摩椅 HY-3078-GY</t>
  </si>
  <si>
    <t>HY-3078-GY</t>
  </si>
  <si>
    <t>51090111</t>
  </si>
  <si>
    <t>IGEM1487</t>
  </si>
  <si>
    <t>輝葉 WePAPA登山健走機 HY-20613</t>
  </si>
  <si>
    <t>HY-20613</t>
  </si>
  <si>
    <t>51090112</t>
  </si>
  <si>
    <t>IGEM1488</t>
  </si>
  <si>
    <t>2026/03/10</t>
  </si>
  <si>
    <t>預計2026/1正常供貨</t>
  </si>
  <si>
    <t>商品重量：18200g</t>
  </si>
  <si>
    <t>790x610x1060</t>
  </si>
  <si>
    <t>(2026/07/01~2026/08/31) 送避震地墊HY-B01</t>
  </si>
  <si>
    <t>*進階超慢跑x登山健走機*7-10%坡度調整|有效訓練*可折收安全扶手|長輩友善*1.2-4.2 km/h速度調整*3段自動訓練模式+時間倒數模式*雙遙控+面板操作*無邊際跑帶設計|暢跑無懼*收納方便|不占空間*最低55分貝|靜音設計不擾人</t>
  </si>
  <si>
    <t>輝葉 COZY Seat垂直律動椅 HY-888A-GY</t>
  </si>
  <si>
    <t>HY-888A-GY</t>
  </si>
  <si>
    <t>51090113</t>
  </si>
  <si>
    <t>IGEM15G7</t>
  </si>
  <si>
    <t>輕頻灰</t>
  </si>
  <si>
    <t>直立尺寸:1007x725x1016;躺臥尺寸:1725x725x620</t>
  </si>
  <si>
    <t xml:space="preserve">* 3mm垂直振幅，溫和安全
*20段律動頻率調整
* 每分鐘最高648次節奏律動
* 耐磨強韌防貓抓皮材質
* 專利扶手角度調整
* 6種自動律動模式
* 3段零重力躺臥角度
</t>
  </si>
  <si>
    <t>輝葉 COZY Seat垂直律動椅 HY-888A-OG</t>
  </si>
  <si>
    <t>HY-888A-OG</t>
  </si>
  <si>
    <t>51090114</t>
  </si>
  <si>
    <t>IGEM15G8</t>
  </si>
  <si>
    <t>躍動橘</t>
  </si>
  <si>
    <t xml:space="preserve">*3mm垂直振幅，溫和安全
* 20段律動頻率調整
* 每分鐘最高648次節奏律動
* 耐磨強韌防貓抓皮材質
* 專利扶手角度調整
* 6種自動律動模式
* 3段零重力躺臥角度
</t>
  </si>
  <si>
    <t>展碁國際股份有限公司</t>
  </si>
  <si>
    <t>Switch遊戲片-明星大亂鬥特別版</t>
  </si>
  <si>
    <t>HAC-P-AAABA-CHT</t>
  </si>
  <si>
    <t>51091076</t>
  </si>
  <si>
    <t>IGEM00YA</t>
  </si>
  <si>
    <t>2020/12/23降價</t>
  </si>
  <si>
    <t>遊戲片</t>
  </si>
  <si>
    <t>13.9x102x239</t>
  </si>
  <si>
    <t>Switch遊戲片-超級瑪利歐派對</t>
  </si>
  <si>
    <t>HAC-P-ADFJA-CHT</t>
  </si>
  <si>
    <t>51091077</t>
  </si>
  <si>
    <t>IGEM00YB</t>
  </si>
  <si>
    <t>2020/6/1到貨上架，2020/3/20上架</t>
  </si>
  <si>
    <t>Switch遊戲片-瑪利歐賽車8豪華版</t>
  </si>
  <si>
    <t>HAC-P-AABPA(CHT)</t>
  </si>
  <si>
    <t>51091162</t>
  </si>
  <si>
    <t>IGEM01DB</t>
  </si>
  <si>
    <t>*8種專為對戰設計玩法*享受設置陷阱的競速比賽*新增多種道具使用</t>
  </si>
  <si>
    <t>Switch遊戲片-NS健身環大冒險</t>
  </si>
  <si>
    <t>HAC-R-AL3PA-CHT</t>
  </si>
  <si>
    <t>51091167</t>
  </si>
  <si>
    <t>IGEM01DP</t>
  </si>
  <si>
    <t>2026/06/17</t>
  </si>
  <si>
    <t>彩色</t>
  </si>
  <si>
    <t>「Ring-Con」是搭配Joy-Con控制器使用的擴充周邊，採用健身用皮拉提斯拉力環的構造，由具備彈力的圓環與握把所構成。</t>
  </si>
  <si>
    <t>Switch遊戲片-超級瑪利歐3D世界+狂怒世界</t>
  </si>
  <si>
    <t>HAC-P-AUZPA-CHT</t>
  </si>
  <si>
    <t>51091268</t>
  </si>
  <si>
    <t>IGEM0319</t>
  </si>
  <si>
    <t>2021/2/1新機上架</t>
  </si>
  <si>
    <t>SwitchOLED主機-白色</t>
  </si>
  <si>
    <t>HEG-S-KAAAA-TWN</t>
  </si>
  <si>
    <t>51091303</t>
  </si>
  <si>
    <t>IGEM044L</t>
  </si>
  <si>
    <t>2025/11/12</t>
  </si>
  <si>
    <t>此商品不享任何商品卡活動</t>
  </si>
  <si>
    <t>Switch主機</t>
  </si>
  <si>
    <t>*配置增至７吋的OLED螢幕*轉軸式設計支架設計，自由調節角度</t>
  </si>
  <si>
    <t>SwitchOLED主機-電光藍・電光紅</t>
  </si>
  <si>
    <t>HEG-S-KABAA-TWN</t>
  </si>
  <si>
    <t>51091304</t>
  </si>
  <si>
    <t>IGEM044M</t>
  </si>
  <si>
    <t>Switch遊戲片-瑪利歐派對超級巨星</t>
  </si>
  <si>
    <t>HAC-P-AZ82A-CHT</t>
  </si>
  <si>
    <t>51091308</t>
  </si>
  <si>
    <t>IGEM044Q</t>
  </si>
  <si>
    <t>2022/6/1到貨上架</t>
  </si>
  <si>
    <t>*超多種類「動作」、「運動」、「競賽」和「益智」等*盡情享受目不暇給的對決樂趣*雙陸遊戲「碧姬蛋糕」和「太空樂園」是N64棋盤遊戲全新打造*對應「按鍵操作」支援JOY-CON、Lite主機及Pro手把*支援最多4人，隨時隨地和好友挑戰多人樂趣</t>
  </si>
  <si>
    <t>Switch遊戲片-NintendoSwitch運動(內含腿部固定帶)</t>
  </si>
  <si>
    <t>HAC-R-AS8SA-CHT</t>
  </si>
  <si>
    <t>51091335</t>
  </si>
  <si>
    <t>IGEM0598</t>
  </si>
  <si>
    <t>收錄6種運動，包括排球、保齡球、擊劍、網球、羽毛球、足球</t>
  </si>
  <si>
    <t>Switch遊戲片-皮克敏４</t>
  </si>
  <si>
    <t>HAC-P-AMPYA-CHT</t>
  </si>
  <si>
    <t>51091447</t>
  </si>
  <si>
    <t>IGEM087T</t>
  </si>
  <si>
    <t>8/23新機上架</t>
  </si>
  <si>
    <t>*色彩繽紛的皮克敏*在未知星球上收集物資*突破難關與對抗兇惡生物</t>
  </si>
  <si>
    <t>Switch遊戲片-超級瑪利歐兄弟 驚奇</t>
  </si>
  <si>
    <t>超級瑪利歐兄弟 驚奇</t>
  </si>
  <si>
    <t>51091450</t>
  </si>
  <si>
    <t>IGEM089K</t>
  </si>
  <si>
    <t>2024/3/30重新上架(少量)2024/3/19暫時停售2024/03/01少量到貨 2024/02/20缺貨 2024/2/15 少量5台到貨 2024/2/2缺貨 10/20新機上架</t>
  </si>
  <si>
    <t>「超級瑪利歐兄弟」的完全新作《超級瑪利歐兄弟 驚奇》將於Nintendo Switch登場。
對「超級瑪利歐兄弟」系列來說，這是自2012年發售的《New 超級瑪利歐兄弟U》以來，相隔11年才面世的全新作品。瑪利歐將與同伴一起攻破敵人和機關，以終點旗桿為目標全力奔跑。</t>
  </si>
  <si>
    <t>Switch遊戲片-瑪利歐 vs. 咚奇剛</t>
  </si>
  <si>
    <t>HAC-P-A97PA-CHT</t>
  </si>
  <si>
    <t>51091454</t>
  </si>
  <si>
    <t>IGEM097U</t>
  </si>
  <si>
    <t>限量7片, 2024/03/01 暫時下架</t>
  </si>
  <si>
    <t>Switch遊戲片-路易吉洋樓2 HD</t>
  </si>
  <si>
    <t>HAC-P-BANRA-CHT</t>
  </si>
  <si>
    <t>51091481</t>
  </si>
  <si>
    <t>IGEM103S</t>
  </si>
  <si>
    <t>2024/7/1新機上架</t>
  </si>
  <si>
    <t>以性格膽小的路易吉為主題，讓玩家一邊探索解謎一邊擊退各種妖魔鬼怪的公寓探索型動作冒險遊戲</t>
  </si>
  <si>
    <t>Switch遊戲片-超級瑪利歐派對 空前盛會</t>
  </si>
  <si>
    <t>超級瑪利歐派對 空前盛會</t>
  </si>
  <si>
    <t>51091489</t>
  </si>
  <si>
    <t>IGEM112L</t>
  </si>
  <si>
    <t>2026/03/16</t>
  </si>
  <si>
    <t>2026/1/8極少量到貨，2024/10/22新機上架</t>
  </si>
  <si>
    <t>*全新的五個桌遊地圖，還會有兩個重製桌遊地圖*小遊戲除了動作、競賽、益智對戰等各式各樣的類別，還有使用揮動、傾斜Joy-Con等各種操作方法的項目，將有超過110種玩法收錄其中。</t>
  </si>
  <si>
    <t>Switch 2 遊戲片-咚奇剛 蕉力全開</t>
  </si>
  <si>
    <t>BEE-P-AAACA-TWN</t>
  </si>
  <si>
    <t>51091495</t>
  </si>
  <si>
    <t>IGEM133A</t>
  </si>
  <si>
    <t>2025/07/17</t>
  </si>
  <si>
    <t>2025/7/17上市</t>
  </si>
  <si>
    <t>*以任天堂招牌角色「咚奇剛」為主角的全新 3D 動作遊戲，為了取回被奪走的黃金香蕉，咚奇剛將大顯神威，施展無比狂野的力量盡情破壞，掃蕩阻擋去路的敵人、打破一望無際的絕景。
 *僅能使用Switch2遊玩。</t>
  </si>
  <si>
    <t>Switch 2 遊戲片-超級瑪利歐派對 空前盛會 Nintendo Switch 2 Edition＋空前盛會TV</t>
  </si>
  <si>
    <t>NXS-P-A7HLB-TWN</t>
  </si>
  <si>
    <t>51091498</t>
  </si>
  <si>
    <t>IGEM133D</t>
  </si>
  <si>
    <t>2025/07/24</t>
  </si>
  <si>
    <t>2025/7/24上市</t>
  </si>
  <si>
    <t>*以Switch已發售的《超級瑪利歐派對 空前盛會》為基礎，新增了各種新要素的Switch 2專用軟體。本商品除保留原有的內容外，配合Switch 2全新導入的滑鼠、麥克風以及攝影機（另售）功能加入專門對應的20種小遊戲。
 *僅能使用Switch2遊玩。</t>
  </si>
  <si>
    <t>Switch 2 遊戲片-寶可夢傳說 Z-A Nintendo Switch 2 Edition</t>
  </si>
  <si>
    <t>NXS-P-ALZLB-TWN</t>
  </si>
  <si>
    <t>51091500</t>
  </si>
  <si>
    <t>IGEM148T</t>
  </si>
  <si>
    <t>*僅能使用Switch2遊玩。
*為了邁向人與寶可夢共存的城市而推動著都市再開發的「密阿雷市」。以這座城市為舞台，全新冒險即將揭幕。
*此版本提升幀率，讓遊戲動作變得更流暢及高解析度使圖像更鮮明</t>
  </si>
  <si>
    <t>Switch 2 遊戲片-Pokémon Pokopia</t>
  </si>
  <si>
    <t>POT-P-AAB5A-CHT</t>
  </si>
  <si>
    <t>51091501</t>
  </si>
  <si>
    <t>IGEM15BJ</t>
  </si>
  <si>
    <t>2026/04/23</t>
  </si>
  <si>
    <t>與寶可夢們從零打造新生活
與個性豐富的寶可夢享受各種交流樂趣
打造大家的理想城鎮
僅能使用Switch2遊玩</t>
  </si>
  <si>
    <t>旺德電通股份有限公司</t>
  </si>
  <si>
    <t>THOMSON</t>
  </si>
  <si>
    <t>THOMSON多功能四季烘被機TM-SAW08DQ</t>
  </si>
  <si>
    <t>TM-SAW08DQ</t>
  </si>
  <si>
    <t>51092004</t>
  </si>
  <si>
    <t>IGEM00FJ</t>
  </si>
  <si>
    <t>2025/02/13</t>
  </si>
  <si>
    <t>2025/2/13短促，2018/4/2上架銷售</t>
  </si>
  <si>
    <t>N/A</t>
  </si>
  <si>
    <t>310x160x260</t>
  </si>
  <si>
    <t>*烘被/烘鞋/烘衣/暖風/除濕五機一體*外殼採用防火材質*360度立體出風*冷熱雙模式設計</t>
  </si>
  <si>
    <t>THOMSON紫外線抗敏除塵蟎吸塵器TM-SAV28M</t>
  </si>
  <si>
    <t>TM-SAV28M</t>
  </si>
  <si>
    <t>51092005</t>
  </si>
  <si>
    <t>IGEM00FK</t>
  </si>
  <si>
    <t>2025/02/07</t>
  </si>
  <si>
    <t>2025/2/7到貨，11/27缺貨，10/25到貨，7/4缺貨，2024/2/1回價2024/1/1短促2020/8/3到貨上架</t>
  </si>
  <si>
    <t>集塵容量0.3L</t>
  </si>
  <si>
    <t>325x260x120</t>
  </si>
  <si>
    <t>*殺菌、除蟎、淨化三合一*300W強力吸塵馬達*每分鐘5000下高速震動*醫療級濾網</t>
  </si>
  <si>
    <t>THOMSON電動研磨咖啡隨行杯TM-SAL18GU</t>
  </si>
  <si>
    <t>TM-SAL18GU</t>
  </si>
  <si>
    <t>51092030</t>
  </si>
  <si>
    <t>IGEM00XH</t>
  </si>
  <si>
    <t>2020/8/6重新上架</t>
  </si>
  <si>
    <t>250ml</t>
  </si>
  <si>
    <t>89x89x220</t>
  </si>
  <si>
    <t>*USB充電~充飽一次約可研磨10次*錐磨陶瓷研磨刀頭設計*咖啡豆研磨粗細控制*可重複使用之SUS304不鏽鋼過濾杯</t>
  </si>
  <si>
    <t>THOMSON智能溫控玻璃養生壺TM-SAK35</t>
  </si>
  <si>
    <t>TM-SAK35</t>
  </si>
  <si>
    <t>51092031</t>
  </si>
  <si>
    <t>IGEM00XI</t>
  </si>
  <si>
    <t>115/1/6到貨，11/11缺貨，2025/11/1短促，2025/10/1回價，2024/12/10到貨，10/25缺貨，2024/10/1短促，2024/6/1回價，2024/5/1短促，2024/2/1回價2024/1/1短促2023/8/3修約完成重新上架</t>
  </si>
  <si>
    <t>容量:1.3公升</t>
  </si>
  <si>
    <t>232x195x245</t>
  </si>
  <si>
    <t>*六種智能常用功能設定*雙溫顯示幕，簡易觸控操作*單獨除氯鍵，飲水更安心*自動快速降溫專利</t>
  </si>
  <si>
    <t>WONDER</t>
  </si>
  <si>
    <t>WONDER_USB無線DC涼風扇_WH-FU28</t>
  </si>
  <si>
    <t>WH-FU28</t>
  </si>
  <si>
    <t>51092058</t>
  </si>
  <si>
    <t>IGEM034F</t>
  </si>
  <si>
    <t>8/1降價2021/6/1新機上架</t>
  </si>
  <si>
    <t>340x220x65</t>
  </si>
  <si>
    <t>*ABS材質*三段風速可調整*提把設計，方便移動*兩段LED燈，可做照明使用*電池持久續航，USB充電*前網可拆卸清洗設計*可邊充邊用</t>
  </si>
  <si>
    <t>THOMSON_多功能環保除濕機_TM-SADE02</t>
  </si>
  <si>
    <t>TM-SADE02</t>
  </si>
  <si>
    <t>51092061</t>
  </si>
  <si>
    <t>IGEM0362</t>
  </si>
  <si>
    <t>2025/4/1短促，2025/3/21缺貨，2024/11/1短促，2024/2/1回價2024/1/1短促2023/12/1回價112/11/1短促2022/8/3修約完成重新上架</t>
  </si>
  <si>
    <t>2L</t>
  </si>
  <si>
    <t>312x225x152.5</t>
  </si>
  <si>
    <t>*無壓縮機超靜音，35分貝睡眠模式*三段智能控制除濕強度，自動/睡眠/強力*七色氣氛燈，水滿亮紅燈自動停止*濕度顯示器*定時最長48小時*全拆式水箱清潔便利*超省電，一天不用一度電</t>
  </si>
  <si>
    <t>THOMSON_方形盒子對流式電暖器_TM-SAW24F</t>
  </si>
  <si>
    <t>TM-SAW24F</t>
  </si>
  <si>
    <t>51092067</t>
  </si>
  <si>
    <t>IGEM047V</t>
  </si>
  <si>
    <t>2025/1/17到貨，2024/2/1缺貨2024/1/1回價2023/12/1短促</t>
  </si>
  <si>
    <t>單品尺寸:315x510x200</t>
  </si>
  <si>
    <t>*兩段火力調節，溫暖舒適隨意調節*無段式控溫，自由調整所需溫度*過熱保護裝置與溫度異常安全保護裝置*輕巧薄，方便移動使用*無燈光無噪音，全家適用</t>
  </si>
  <si>
    <t>THOMSON_微電腦舒肥陶瓷萬用鍋_TM-SAP02</t>
  </si>
  <si>
    <t>TM-SAP02</t>
  </si>
  <si>
    <t>51092072</t>
  </si>
  <si>
    <t>IGEM050I</t>
  </si>
  <si>
    <t>2024/9/1短促，2024/5/1短促</t>
  </si>
  <si>
    <t>222x225x198</t>
  </si>
  <si>
    <t>*微電腦液晶顯示，簡單操作*9種菜單模式:白米、快煮、糙米、稀飯、煎炒、燉煮、蒸煮、舒肥、蛋糕*1.8mm日本大金陶瓷塗層內鍋設計，保溫效果佳*24小時預約定時功能*24小時保溫功能，隨時享用*精美輕巧外型，不占空間*人性化提把設計，輕鬆拿取*304不銹鋼內蓋，可拆易清洗</t>
  </si>
  <si>
    <t>WONDER_可機洗發熱保暖披肩_WH-W29BU</t>
  </si>
  <si>
    <t>WH-W29BU</t>
  </si>
  <si>
    <t>51092073</t>
  </si>
  <si>
    <t>IGEM050J</t>
  </si>
  <si>
    <t>2024/11/07</t>
  </si>
  <si>
    <t>2024/11/7短促，2021/12/1新機上架</t>
  </si>
  <si>
    <t>*精選珊瑚絨，柔軟舒適*碳纖維發熱，使用無電線異物感無輻射*8區調溫，溫度可依需求選擇*紅色檔60℃（±5℃），白色檔50℃（±5℃），藍色檔40℃（±5℃）*USB供電，使用更方便</t>
  </si>
  <si>
    <t>THOMSON直流無刷智慧溫控吹風機(白)TM-SAD06A</t>
  </si>
  <si>
    <t>TM-SAD06A</t>
  </si>
  <si>
    <t>51092082</t>
  </si>
  <si>
    <t>IGEM067A</t>
  </si>
  <si>
    <t>2022/8/1上架</t>
  </si>
  <si>
    <t>223x46x195</t>
  </si>
  <si>
    <t>*一分鐘11.3萬轉高轉速*具負離子功能*冷風鍵設計，快速定型*自動清潔功能去除殘留的毛髮*三段風速，三種溫度*多樣配件輕鬆打造各種髮型</t>
  </si>
  <si>
    <t>THOMSON 5L多功能電火鍋TM-SAK52</t>
  </si>
  <si>
    <t>TM-SAK52</t>
  </si>
  <si>
    <t>51092090</t>
  </si>
  <si>
    <t>IGEM074F</t>
  </si>
  <si>
    <t>2023/01/10</t>
  </si>
  <si>
    <t>2023/1/10新機上架</t>
  </si>
  <si>
    <t>額定電壓/頻率:110V~60Hz、總額定消耗電功率:1050W</t>
  </si>
  <si>
    <t>392x312x202</t>
  </si>
  <si>
    <t>*雙層防燙安全設計*兩檔火力可調，火力自由調整 *料理多功能，煎、炒、燉、煮*雙重安全保護：防空燒、溫度保險絲*5L大容量</t>
  </si>
  <si>
    <t>WONDER 3L麥飯石不沾黏電火鍋WH-K58</t>
  </si>
  <si>
    <t>WH-K58</t>
  </si>
  <si>
    <t>51092091</t>
  </si>
  <si>
    <t>IGEM074G</t>
  </si>
  <si>
    <t>2025/10/1短促，2025/4/1回價，2024/12/1短促，2024/1/1回價2023/12/1短促2023/1/10新機上架</t>
  </si>
  <si>
    <t>額定電壓/頻率:110V~60Hz 、總額定消耗電功率:1000W、鍋身容量:3L、最高水位線:2.3L</t>
  </si>
  <si>
    <t>315x261x185</t>
  </si>
  <si>
    <t>*雙層防燙安全設計*兩檔火力可調，火力自由調整 *料理多功能，煎、炒、燉、煮*雙重安全保護：防空燒、溫度保險絲*3L大容量</t>
  </si>
  <si>
    <t>THOMSON麥飯石不沾鴛鴦火鍋TM-SAK51</t>
  </si>
  <si>
    <t>TM-SAK51</t>
  </si>
  <si>
    <t>51092092</t>
  </si>
  <si>
    <t>IGEM074H</t>
  </si>
  <si>
    <t>5/1回價，2024/1/1短促2023/1/10新機上架</t>
  </si>
  <si>
    <t>額定電壓/頻率:110V~/60Hz、總額定消耗電功率:1100W、最大容量:5L</t>
  </si>
  <si>
    <t>400x348x202</t>
  </si>
  <si>
    <t>*雙鍋槽設計，一鍋雙饗宴，美味佳餚隨時烹煮*不粘麥飯石塗層，料理、清洗都方便*可視透明玻璃蓋，烹煮看的見*無段式旋鈕，輕鬆調節溫度</t>
  </si>
  <si>
    <t>SABA</t>
  </si>
  <si>
    <t>SABA 3L即熱式觸控濾淨開飲機SA-HQ05</t>
  </si>
  <si>
    <t>SA-HQ05</t>
  </si>
  <si>
    <t>51092095</t>
  </si>
  <si>
    <t>IGEM0846</t>
  </si>
  <si>
    <t>2025/11/03</t>
  </si>
  <si>
    <t>2025/11/3到貨，11/12缺貨，2024/11/1回價，2024/10/1短促，5/29新機上架</t>
  </si>
  <si>
    <t>151x265x318</t>
  </si>
  <si>
    <t>*免安裝，免接水線。插電裝水後即可使用*使用全效型濾心，4層過濾更安心*觸控式LCD控制面版, 直覺式設計, 操作簡單明瞭*7段溫度控制，各類飲品快速沖泡。</t>
  </si>
  <si>
    <t>THOMSON USB無線真空保鮮密封機TM-SAVA05M</t>
  </si>
  <si>
    <t>TM-SAVA05M</t>
  </si>
  <si>
    <t>51092097</t>
  </si>
  <si>
    <t>IGEM0848</t>
  </si>
  <si>
    <t>2024/8/1回價，2024/6/1短促，5/29新機上架</t>
  </si>
  <si>
    <t>真空包裝機/盒</t>
  </si>
  <si>
    <t>358x82x59</t>
  </si>
  <si>
    <t>*USB無線設計,使用方便*體積輕巧,攜帶方便*附真空外抽管*真空/封口，簡單操作</t>
  </si>
  <si>
    <t>THOMSON石墨烯微電腦電暖器TM-SAW31F</t>
  </si>
  <si>
    <t>TM-SAW31F</t>
  </si>
  <si>
    <t>51092102</t>
  </si>
  <si>
    <t>IGEM088Q</t>
  </si>
  <si>
    <t>2024/2/1回價2023/12/1短促2023/10/18新機上架</t>
  </si>
  <si>
    <t>額定電壓/頻率: 110V~/60Hz
 總額定消耗電功率:1200W
 材質：PP塑膠、電源線長度：120cm
 配件:遙控器*1，說明書(含保證書)*1</t>
  </si>
  <si>
    <t>635x230x230</t>
  </si>
  <si>
    <t>*PTC+石墨烯發熱，發熱效率高出20%*可設定溫度15-40度C*LED室温顯示 ; 左右自動擺頭*兩段瓦數選擇800W/1200W*防火PP外殼材質;24小時預約關機</t>
  </si>
  <si>
    <t>THOMSON石墨烯壁掛暖風機TM-SAW32F</t>
  </si>
  <si>
    <t>TM-SAW32F</t>
  </si>
  <si>
    <t>51092103</t>
  </si>
  <si>
    <t>IGEM088R</t>
  </si>
  <si>
    <t>2025/04/28</t>
  </si>
  <si>
    <t>4/28到貨，2025/1/2缺貨，10/25到貨，2024/1/11缺貨限量30台2023/10/18新機上架</t>
  </si>
  <si>
    <t>額定電壓/頻率: 110V~/60Hz
 總額定消耗電功率:1200W
 材質：PP塑膠、電源線長度：150cm
 配件:遙控器*1，說明書(含保證書)*1，螺絲*2(含膠粒)</t>
  </si>
  <si>
    <t>280x328x124</t>
  </si>
  <si>
    <t>*PTC+石墨烯發熱，發熱效率高出20%*可設定溫度10-40度C*四段檔位選擇 間歇性-500W-800W-1200W*1-5H 定时設定;出風口可上下調整50度*防水IPX2，可臥室，可浴室，可吊掛多功能使用</t>
  </si>
  <si>
    <t>THOMSON直立式石墨烯暖風機TM-SAW37F</t>
  </si>
  <si>
    <t>TM-SAW37F</t>
  </si>
  <si>
    <t>51092104</t>
  </si>
  <si>
    <t>IGEM088S</t>
  </si>
  <si>
    <t>2024/2/1回價2024/1/1短促2023/12/1短促2023/10/25新機上架</t>
  </si>
  <si>
    <t>額定電壓/頻率: 110V~/60Hz
 總額定消耗電功率:1200W
 材質：PP塑膠、電源線長度：150cm</t>
  </si>
  <si>
    <t>395x265x160</t>
  </si>
  <si>
    <t>*PTC+石墨烯發熱，發熱效率高出20%*四段模式，溫暖舒適隨意調節*廣角送風70度擺頭送暖*冷觸媒進風濾網、防火PP外殼材質*多重安全保護裝置(溫控器、溫度保險絲、傾倒開關)</t>
  </si>
  <si>
    <t>THOMSON微電腦溫控單人電熱毯TM-SAW28BS</t>
  </si>
  <si>
    <t>TM-SAW28BS</t>
  </si>
  <si>
    <t>51092105</t>
  </si>
  <si>
    <t>IGEM088T</t>
  </si>
  <si>
    <t>2025/1/17缺貨，2023/10/18新機上架</t>
  </si>
  <si>
    <t>電熱毯</t>
  </si>
  <si>
    <t>額定電壓/頻率：110V~60Hz
 總額定消耗功率：60W
 電線長度:150cm
 材質:100%聚酯纖維
 配件:控制器*1、說明書*1、收納袋*1，洗衣袋*1</t>
  </si>
  <si>
    <t>15x0x850</t>
  </si>
  <si>
    <t>*智慧型恆溫設計，微電腦五段溫度控制 *使用水晶超柔高級毛料，親膚材質超舒適*超聲波製程，發熱線定位不位移*高級雙螺旋發熱線隨時監測溫度*台灣商檢局認證合格，安全有保障</t>
  </si>
  <si>
    <t>THOMSON微電腦溫控雙人電熱毯TM-SAW26B</t>
  </si>
  <si>
    <t>TM-SAW26B</t>
  </si>
  <si>
    <t>51092106</t>
  </si>
  <si>
    <t>IGEM088U</t>
  </si>
  <si>
    <t>2025/02/24</t>
  </si>
  <si>
    <t>2/24少量到貨，2025/1/20缺貨，2023/10/18新機上架</t>
  </si>
  <si>
    <t>額定電壓/頻率：110V~60Hz
 總額定消耗功率：110W
 電線長度:150cm
 材質:100%聚酯纖維
 配件:控制器*1、說明書*1、收納袋*1，洗衣袋*1</t>
  </si>
  <si>
    <t>1600x1400x6</t>
  </si>
  <si>
    <t>THOMSON手提定時陶瓷電暖器TM-SAW23F</t>
  </si>
  <si>
    <t>TM-SAW23F(木紋色)</t>
  </si>
  <si>
    <t>51092107</t>
  </si>
  <si>
    <t>IGEM088V</t>
  </si>
  <si>
    <t>2023/09/05</t>
  </si>
  <si>
    <t>2023/9/5新機上架</t>
  </si>
  <si>
    <t>額定電壓/頻率: 110V~/60Hz
 總額定消耗電功率:600W
 材質：ABS塑膠、電源線長度：≦150cm</t>
  </si>
  <si>
    <t>178x213x113</t>
  </si>
  <si>
    <t>*PTC陶瓷加熱，3秒速暖*主體採用防火阻燃材質*2段溫度設定，隨心調整*可上下調整出風角度*5段定時開關設定</t>
  </si>
  <si>
    <t>THOMSON多功能摺疊加熱/衝浪足浴桶(粉)TM-BM06S</t>
  </si>
  <si>
    <t>TM-BM06S</t>
  </si>
  <si>
    <t>51092108</t>
  </si>
  <si>
    <t>IGEM0946</t>
  </si>
  <si>
    <t>2023/11/28</t>
  </si>
  <si>
    <t>2023/11/28新機上架</t>
  </si>
  <si>
    <t>360x320x240</t>
  </si>
  <si>
    <t>*智能恆溫加熱*衝浪設計，有效促進血液循環*桶底按摩滾輪 可剌激腳部穴位*PTC 加熱裝置和水電分離系統*操作方便 : 一鍵啟動按鈕*支撐力強 不易軟倒*摺疊收納好方便 *底部收線柱有效收納電源線*底部掛鉤孔，方便懸掛收納</t>
  </si>
  <si>
    <t>THOMSON多功能摺疊加熱/衝浪足浴桶(白)TM-BM07S</t>
  </si>
  <si>
    <t>TM-BM07S</t>
  </si>
  <si>
    <t>51092109</t>
  </si>
  <si>
    <t>IGEM0947</t>
  </si>
  <si>
    <t>1/9到貨，2025/1/1缺貨，2023/11/30改專案，因與TM-BM06S雷同先上一款。2023/11/28新機上架</t>
  </si>
  <si>
    <t>THOMSON蛋蛋神氣機(白)TM-SAK56</t>
  </si>
  <si>
    <t>TM-SAK56</t>
  </si>
  <si>
    <t>51092110</t>
  </si>
  <si>
    <t>IGEM0948</t>
  </si>
  <si>
    <t>11/12缺貨，2025/10/8短促，2025/3/1回價，2024/12/1短促，6/20到貨，2024/4/1缺貨，2023/11/28新機上架</t>
  </si>
  <si>
    <t>700ml</t>
  </si>
  <si>
    <t>147x128x143</t>
  </si>
  <si>
    <t>*麥飯食塗層，無毒好清洗*附蛋架+燉盅 *智能觸控式面板*温泉蛋/溏心蛋/金沙蛋/蒸煮，煎、炒等料理*分離式電源線</t>
  </si>
  <si>
    <t>THOMSON手沖不鏽鋼細口壺TM-SAK59</t>
  </si>
  <si>
    <t>TM-SAK59</t>
  </si>
  <si>
    <t>51092111</t>
  </si>
  <si>
    <t>IGEM0949</t>
  </si>
  <si>
    <t>2025/11/1短促，2025/10/1短促，2025/4/1回價，2024/12/1短促，2023/11/28新機上架</t>
  </si>
  <si>
    <t>0.8L</t>
  </si>
  <si>
    <t>276x152x210</t>
  </si>
  <si>
    <t>*細口壺嘴設計，特別適合掛耳式咖啡沖泡*三重安全保護裝置:沸騰自動斷電開關、防乾燒安全保護裝置、溫度保險絲*360°旋轉式底座，安全便利*分離式底座，使用超方便*304不鏽鋼內膽，耐用無異味*1000W快速加熱</t>
  </si>
  <si>
    <t>THOMSON多功能咖啡磨豆機(奶油白)TM-SAN03</t>
  </si>
  <si>
    <t>TM-SAN03</t>
  </si>
  <si>
    <t>51092113</t>
  </si>
  <si>
    <t>IGEM094B</t>
  </si>
  <si>
    <t>2025/11/1短促，2024/6/1回價，2025/5/1短促，2025/3/1回價，2024/12/1短促，6/25到貨，2024/5/21缺貨，2023/11/28新機上架</t>
  </si>
  <si>
    <t>200ML (60g)</t>
  </si>
  <si>
    <t>110x110x180</t>
  </si>
  <si>
    <t>*雙蓋設計，靜音也不怕飛粉*立體刀片，細膩研磨*一機多用，咖啡豆、五穀、調料，輕鬆粉碎*可透視頂蓋隨時掌握食材的粗細*#304不鏽鋼材質，使用更放心*過熱保護，以免損壞電機</t>
  </si>
  <si>
    <t>THOMSON環保除濕機(白)TM-SADE03</t>
  </si>
  <si>
    <t>TM-SADE03</t>
  </si>
  <si>
    <t>51092115</t>
  </si>
  <si>
    <t>IGEM094D</t>
  </si>
  <si>
    <t>2025/11/1短促，2025/7/1回價，2024/6/1短促，4/28到貨，3/11缺貨，2025/3/1回價，2025/2/26到貨，12/6缺貨，2024/12/1短促，2023/11/28新機上架</t>
  </si>
  <si>
    <t>水箱容量：1.98L</t>
  </si>
  <si>
    <t>210x141x350</t>
  </si>
  <si>
    <t>*節電高效能，無壓縮機，安全輕巧 *1.98Ｌ大水箱，不用頻繁倒水*45~90%濕度設定、定時設定*使用安靜，不到50分貝*滿水自動停機，安全有保障*睡眠模式無光害</t>
  </si>
  <si>
    <t>THOMSON石墨烯烘乾除菌洗地機(白)TM-SAV63D</t>
  </si>
  <si>
    <t>TM-SAV63D</t>
  </si>
  <si>
    <t>51092116</t>
  </si>
  <si>
    <t>IGEM094F</t>
  </si>
  <si>
    <t>9/9短促，2025/6/1短促，2023/11/28新機上架</t>
  </si>
  <si>
    <t>280x210x1150</t>
  </si>
  <si>
    <t>*石墨烯恆溫烘乾，安全便利*電解除菌水，安全可靠 *600ML清水箱，自動精準控水，全屋覆蓋*HEPA濾網，避免二次汙染*掃地、吸塵、拖地一機搞定*自動牽引，使用便利</t>
  </si>
  <si>
    <t>THOMSON ＷIFI智能掃地機器人(白)TM-SAV57DS</t>
  </si>
  <si>
    <t>TM-SAV57DS</t>
  </si>
  <si>
    <t>51092117</t>
  </si>
  <si>
    <t>IGEM094G</t>
  </si>
  <si>
    <t>9/1短促，5/16回價，3/20短促，2024/2/1回價2024/1/1短促2023/11/28新機上架</t>
  </si>
  <si>
    <t>塵桶容量：0.4L</t>
  </si>
  <si>
    <t>300x300x80</t>
  </si>
  <si>
    <t>*輕巧超薄設計*WIFI遠端控制，遠端監控*吸拖合一，一次搞定*專用拖地布，清潔力超強*0.４L大容量，減少清潔頻率</t>
  </si>
  <si>
    <t>THOMSON數位馬達手持無線吸塵器TM-SAV68D+電動濕拖頭 TM-SAV68D-1</t>
  </si>
  <si>
    <t>TM-SAV68D+濕拖頭</t>
  </si>
  <si>
    <t>51092118</t>
  </si>
  <si>
    <t>IGEM094H</t>
  </si>
  <si>
    <t>2025/06/27</t>
  </si>
  <si>
    <t>2025/6/27到貨，11/27缺貨，4/17到貨，2024/4/15缺貨，2023/11/28新機上架</t>
  </si>
  <si>
    <t>230x210x1050</t>
  </si>
  <si>
    <t>*8萬轉數位DC直流無刷馬達，強勁吸力 極致靜音 壽命長*18kpa氣旋創造強力渦流 極大化除塵效果*專用電動塵螨滾刷吸頭，高效清潔塵蟎灰塵*H13等級HEPA濾網，有效過濾塵螨及各種過敏源*具有電動馬達地刷， 有效吸附微塵、大小顆粒集碎屑*可水洗式集塵桶、濾網</t>
  </si>
  <si>
    <t>BLAUPUNKT</t>
  </si>
  <si>
    <t>BLAUPUNKT USB吹吸兩用無線吸塵器(黑)BPH-V27DU</t>
  </si>
  <si>
    <t>BPH-V27DU</t>
  </si>
  <si>
    <t>51092123</t>
  </si>
  <si>
    <t>IGEM094M</t>
  </si>
  <si>
    <t>2025/04/22</t>
  </si>
  <si>
    <t>4/22到貨，2025/2/24缺貨，2023/11/28新機上架</t>
  </si>
  <si>
    <t>270x58x58</t>
  </si>
  <si>
    <t>*不到一瓶水的重量*吹吸兩用，一機抵多機*內建吹嘴，不怕遺失*68W大吸力*HEPA濾網避免二次污染</t>
  </si>
  <si>
    <t>SABA 1.7L防爆玻璃快煮壺 SA-HK42</t>
  </si>
  <si>
    <t>SA-HK42</t>
  </si>
  <si>
    <t>51092140</t>
  </si>
  <si>
    <t>IGEM111Z</t>
  </si>
  <si>
    <t>2026/2/4缺貨，2025/10/14短促，5/15到貨，3/11缺貨，2025/3/1回價，2024/12/1短促，2024/11/1新機上架</t>
  </si>
  <si>
    <t>玻璃</t>
  </si>
  <si>
    <t>額定電壓/頻率：110V~60Hz
 額定消耗功率：1000W
 容量：1.7 L
 材質：高硼矽玻璃
 材質：304不鏽鋼上蓋、發熱盤</t>
  </si>
  <si>
    <t>225x155x245</t>
  </si>
  <si>
    <t>*採用#304不鏽鋼加熱盤、#304不銹鋼上蓋*三重安全保護裝置：沸騰智能斷電開關、防乾燒安全保護裝置、溫度保險絲*高強度耐熱透明玻璃壺身設計*搭配360度可旋轉底座，安全又便利*LED加熱指示燈</t>
  </si>
  <si>
    <t>WONDER 1.7L 陶瓷多功能直柄電火鍋 WH-K61</t>
  </si>
  <si>
    <t>WH-K61</t>
  </si>
  <si>
    <t>51092141</t>
  </si>
  <si>
    <t>IGEM1121</t>
  </si>
  <si>
    <t>2024/6/1短促，2025/3/1回價，2024/11/1新機上架</t>
  </si>
  <si>
    <t>額定電壓/頻率:110V~/60Hz
 總額定消耗電功率:600W
 容量:1.7L</t>
  </si>
  <si>
    <t>365x202x145</t>
  </si>
  <si>
    <t>*陶瓷不沾黏塗層*鍋身雙層防燙安全設計*燉煮、煎炒多功能*雙檔開關，簡易操作*分離式電源，小巧易收納*多重安全保護:防空燒、溫度保險絲、底盤防火阻燃材質</t>
  </si>
  <si>
    <t>THOMSON 無線桌面抽油煙機 TM-SASE01U</t>
  </si>
  <si>
    <t>TM-SASE01U</t>
  </si>
  <si>
    <t>51092144</t>
  </si>
  <si>
    <t>IGEM1124</t>
  </si>
  <si>
    <t>排油煙機</t>
  </si>
  <si>
    <t>潔淨白</t>
  </si>
  <si>
    <t>額定輸入電壓/電流：5V⎓1A
 額定功率：11.5W
 電池容量：1800 mAH鋰電池 (充電時間約4hr、使用時間最高2hr、充飽電的狀態)
 材質：ABS 
 USB線長度：130 cm</t>
  </si>
  <si>
    <t>180x180x322</t>
  </si>
  <si>
    <t>*無線輕巧好攜帶，讓你烹飪不受線*廚房、小套房、室內燒烤、火鍋、露營，室內室外都通用*雙層濾網技術，過濾油煙又去除異味*朝上出風設計，放哪都不怕對人直吹*清潔方便，簡單更換濾網配件*直覺操作，兩段風速，最高3550rpm超強吸力</t>
  </si>
  <si>
    <t>WONDER 造型小熊雪花刨冰機 WH-C02</t>
  </si>
  <si>
    <t>WH-C02</t>
  </si>
  <si>
    <t>51092147</t>
  </si>
  <si>
    <t>IGEM135Q</t>
  </si>
  <si>
    <t>專案商品，請先洽廠商是否有貨</t>
  </si>
  <si>
    <t>260x173x131</t>
  </si>
  <si>
    <t>◆手搖即刻刨冰，操作簡單方便
◆全機可拆卸清洗 使用更衛生
◆DIY自製刨冰樂趣多，吃得安心
◆小熊造型製冰模具，激發冰爽口感</t>
  </si>
  <si>
    <t>WONDER 麥飯石不沾鴛鴦火鍋WH-K67</t>
  </si>
  <si>
    <t>WH-K67</t>
  </si>
  <si>
    <t>51092148</t>
  </si>
  <si>
    <t>IGEM148J</t>
  </si>
  <si>
    <t>額定電壓/頻率:110V~/60Hz
總額定消耗電功率:1100W
最大容量:5L</t>
  </si>
  <si>
    <t>THOMSON WIFI石墨烯壁掛暖風機 TM-SAW35F</t>
  </si>
  <si>
    <t>TM-SAW35F</t>
  </si>
  <si>
    <t>51092150</t>
  </si>
  <si>
    <t>IGEM152A</t>
  </si>
  <si>
    <t>2026/01/26</t>
  </si>
  <si>
    <t>奶茶白</t>
  </si>
  <si>
    <t>額定電壓/頻率: 110V~/60Hz
 總額定消耗電功率:1200W
 材質：PP塑膠、電源線長度：150cm</t>
  </si>
  <si>
    <t>328x280x124</t>
  </si>
  <si>
    <t>*PTC+石墨烯發熱，發熱效率高出20%*APP遠端操控好方便*揮動手勢開/關機，浴室使用超容易*可設定溫度10-40度C*140度可翻轉毛巾架，不占空間,人性化使用 *UV殺菌燈可消毒毛巾衣物*四段檔位選擇 間歇性-500W-800W-1200W*1-5H 定时設定、出風口可上下調整50度*防水IPX2，可臥室，可浴室，可吊掛多功能使用</t>
  </si>
  <si>
    <t>WONDER 微電腦溫控單人電熱毯 WH-W36BS</t>
  </si>
  <si>
    <t>WH-W36BS</t>
  </si>
  <si>
    <t>51092151</t>
  </si>
  <si>
    <t>IGEM152B</t>
  </si>
  <si>
    <t>小熊</t>
  </si>
  <si>
    <t>額定電壓/頻率：110V~60Hz
 總額定消耗電功率：60W
 電線長度:150cm
 材質:100%聚酯纖維</t>
  </si>
  <si>
    <t>1500x6x800</t>
  </si>
  <si>
    <t>*智慧型恆溫設計，微電腦五段溫度控制 *使用水晶超柔高級毛料，親膚材質超舒適*台灣商檢局認證合格，安全有保障*高級雙螺旋發熱線隨時監測溫度*多重安全保護設計，使用更安心*毯身可機洗，附機洗專用袋</t>
  </si>
  <si>
    <t>WONDER 手提定時陶瓷電暖器 WH-W27F</t>
  </si>
  <si>
    <t>WH-W27F</t>
  </si>
  <si>
    <t>51092152</t>
  </si>
  <si>
    <t>IGEM152C</t>
  </si>
  <si>
    <t>額定電壓/頻率: 110V~/60Hz
 總額定消耗電功率:600W
 材質：ABS塑膠、電源線長度：≦150cm</t>
  </si>
  <si>
    <t>213x113x178</t>
  </si>
  <si>
    <t>*PTC陶瓷加熱，3秒速暖*5段定時開關設定*多重安全保護裝置(溫度保險絲、溫控器；定時裝置、防傾倒斷電開關)*主體採用防火阻燃材質*2段溫度設定，隨心調整*可上下調整出風角度</t>
  </si>
  <si>
    <t>THOMSON 雙電壓智能即時行熱杯 TM-SAK65C(質感灰)</t>
  </si>
  <si>
    <t>TM-SAK65C(質感灰)</t>
  </si>
  <si>
    <t>51092153</t>
  </si>
  <si>
    <t>IGEM1534</t>
  </si>
  <si>
    <t>質感灰</t>
  </si>
  <si>
    <t>額定電壓/頻率：100V~240V~50/60Hz
總額定消耗電功率：300W
容量：600ml
材質 : 316內膽+PP外殼
電線長度 : 約90cm</t>
  </si>
  <si>
    <t>91x91x242</t>
  </si>
  <si>
    <t xml:space="preserve">多元方式加熱 : AC+TYPE-C
小巧便攜，隨時溫飲，雙層真空鎖溫
國際電壓，出國不怕沒有熱水可以喝
安全斷電防燙設置
316醫療級內膽，比304更安全
行動電源也可用，隨時隨地溫暖你心
6段溫控 : 泡奶 / 泡茶超方便
</t>
  </si>
  <si>
    <t>THOMSON 雙電壓智能即時行熱杯 TM-SAK65C(厚奶茶)</t>
  </si>
  <si>
    <t>TM-SAK65C(厚奶茶)</t>
  </si>
  <si>
    <t>51092154</t>
  </si>
  <si>
    <t>IGEM1535</t>
  </si>
  <si>
    <t>厚奶茶</t>
  </si>
  <si>
    <t>多元方式加熱 : AC+TYPE-C
小巧便攜，隨時溫飲，雙層真空鎖溫
國際電壓，出國不怕沒有熱水可以喝
安全斷電防燙設置
316醫療級內膽，比304更安全
行動電源也可用，隨時隨地溫暖你心
6段溫控 : 泡奶 / 泡茶超方便</t>
  </si>
  <si>
    <t>WONDER 1.2L雙層防燙多功能電蒸煮鍋 WH-K68(海棠粉)</t>
  </si>
  <si>
    <t>WH-K68(海棠粉)</t>
  </si>
  <si>
    <t>51092155</t>
  </si>
  <si>
    <t>IGEM1536</t>
  </si>
  <si>
    <t>海棠粉</t>
  </si>
  <si>
    <t>額定電壓/頻率： 110V~ /60Hz
總額定消耗電功率：600W
容量： 1.2公升
材質 : 304內膽+PP外殼</t>
  </si>
  <si>
    <t>360x130x183</t>
  </si>
  <si>
    <t>雙層防燙安全設計
1.2公升黃金容量
一機多用 : 蒸 、煮、火鍋、燉
304不鏽鋼蒸籠~安全耐用、無異味
分離式電源線~使用安全、方便收納
內建保險絲防空燒設計，安全保護裝置
上蒸下煮，省時省力
304不鏽鋼+陶瓷不沾內膽</t>
  </si>
  <si>
    <t>WONDER 1.2L雙層防燙多功能電蒸煮鍋 WH-K68(棉灰藍)</t>
  </si>
  <si>
    <t>WH-K68(棉灰藍)</t>
  </si>
  <si>
    <t>51092156</t>
  </si>
  <si>
    <t>IGEM1537</t>
  </si>
  <si>
    <t>棉灰藍</t>
  </si>
  <si>
    <t xml:space="preserve">額定電壓/頻率： 110V~ /60Hz
總額定消耗電功率：600W
容量： 1.2公升
材質 : 304內膽+PP外殼
</t>
  </si>
  <si>
    <t>THOMSON 研磨手沖咖啡隨行杯 TM-SAL23GU</t>
  </si>
  <si>
    <t>TM-SAL23GU</t>
  </si>
  <si>
    <t>51092157</t>
  </si>
  <si>
    <t>IGEM1538</t>
  </si>
  <si>
    <t>奶泡白</t>
  </si>
  <si>
    <t>額定電壓: 7.4V
額定輸入電壓: 5V⎓2A
總額定消耗電功率: 18W
電池容量: 800mAh</t>
  </si>
  <si>
    <t>84x84x233</t>
  </si>
  <si>
    <t>USB隨行杯 外出享受不受線
雙蓋出水 模擬手沖+貼心飲口設計
不鏽鋼真空保溫杯 最大350ml容量 
錐磨陶瓷研磨刀頭 五段研磨粗細控制
SUS304不鏽鋼過濾杯可重複使用
濾杯雙翼設計 可平穩架在保溫杯</t>
  </si>
  <si>
    <t>BLAUPUNKT 智能冷熱眼部按摩器  BPB-M18EU雲霧藍</t>
  </si>
  <si>
    <t>BPB-M18EU雲霧藍</t>
  </si>
  <si>
    <t>51092159</t>
  </si>
  <si>
    <t>IGEM156H</t>
  </si>
  <si>
    <t>2026/01/31</t>
  </si>
  <si>
    <t>雲霧藍</t>
  </si>
  <si>
    <t>額定輸入電壓/電流:DC 5V ⎓  1A                           
內置鋰電池  2000mAh                    
額定電壓: 3.7V⎓                
總額定消耗電功率: 12W                          
冷敷: 室溫 - 6 或-8  ℃！
熱敷36.5~38 ± 1.5℃            
充電時間: 約3小時             
充電接口: TYPE-C             
材質: 機器 ABS   
按摩眼罩:硅膠</t>
  </si>
  <si>
    <t>180x80x73</t>
  </si>
  <si>
    <t>獨家專利內凹式彈性伸縮眼窩墊 
疾速享受冷、熱 、冷熱循環按摩                                                     
5種工作模式：美眼/愛眼/護眼/助眠/震動關閉                             
6種溫度模式：熱敷1、熱敷2、冷敷1、冷敷2、冷熱循環、溫度關閉</t>
  </si>
  <si>
    <t>BLAUPUNKT無線寵物吸塵器  BPH-V35DU</t>
  </si>
  <si>
    <t>BPH-V35DU</t>
  </si>
  <si>
    <t>51092160</t>
  </si>
  <si>
    <t>IGEM156I</t>
  </si>
  <si>
    <t>電壓：14.4V                      
額定功率：90W               
塵桶容量：1.5L                
手持塵杯容量：0.2L           
電池容量：2000mAh</t>
  </si>
  <si>
    <t>235x143x310</t>
  </si>
  <si>
    <t>二合一功能，寵物專用＋手持吸塵器
多樣寵物專用配件，不用再上美容院                                        
USB-C充電，使用不受限，1.5L超大容量                                    
寵物專用靜音罩設計，隔絕機器運作聲響</t>
  </si>
  <si>
    <t>THOMSON 智慧型廚餘處理機 TM-SAN02F</t>
  </si>
  <si>
    <t>TM-SAN02F</t>
  </si>
  <si>
    <t>51092161</t>
  </si>
  <si>
    <t>IGEM156J</t>
  </si>
  <si>
    <t>月光白</t>
  </si>
  <si>
    <t>額定電壓：110V⎓ 50~60HZ
額定輸入電流：3.8A          
額定功率：420W              
主要材質：ABS、PC、鋁合金                                     
處理容量 : 3L                    
工作使間：4~9小時（空桶~满桶）                          
用電量：約 0.8kWh /4小時(每次使用最高不超過0.8度電每月電費約36元)</t>
  </si>
  <si>
    <t>277x345x319</t>
  </si>
  <si>
    <t>處理模式，乾燥、粉碎、冷卻、臭氧殺菌                                    
烘乾殺菌 減少廚餘90%體積                                                           
三刀頭設計 強力磨碎 廚餘變粉末環保不浪費                             
可處理魚/雞骨、肉類、海鮮蛋殼、水果/蔬菜葉等硬質廚餘</t>
  </si>
  <si>
    <t>TESCOM</t>
  </si>
  <si>
    <t>TESCOMTID2200TW防靜電大風量吹風機(白)_789629</t>
  </si>
  <si>
    <t>TID2200TWWH</t>
  </si>
  <si>
    <t>51095090</t>
  </si>
  <si>
    <t>IGEM00WM</t>
  </si>
  <si>
    <t>2025/12/18缺貨，3/1回價，2019/2/15新機上架</t>
  </si>
  <si>
    <t>1500W</t>
  </si>
  <si>
    <t>90x194x283</t>
  </si>
  <si>
    <t>官網登錄延長三個月保固</t>
  </si>
  <si>
    <t>*速乾!颱風級風量2.0Ｍ³/分*抑制靜電有效對抗毛躁髮質*修護離子強效保濕修護髮尾*雙氣流風罩設計造型輕鬆吹​</t>
  </si>
  <si>
    <t>IRISPCF-HD15 6吋氣流循環扇_781198</t>
  </si>
  <si>
    <t>PCF-HD15</t>
  </si>
  <si>
    <t>51095131</t>
  </si>
  <si>
    <t>IGEM015K</t>
  </si>
  <si>
    <t>2025/06/02</t>
  </si>
  <si>
    <t>2025/6/2短促，2021/3/8到貨</t>
  </si>
  <si>
    <t>241x175x266</t>
  </si>
  <si>
    <t>*三段風速調節，自由選擇所需風量*6階段上下出風角度90度調整*可減少冷暖氣開機運轉時間*靜音循環最低達35分貝</t>
  </si>
  <si>
    <t>HITACHI_日立331L三門變頻冰箱(琉璃白)_764D01_R-G36BGPW</t>
  </si>
  <si>
    <t>R-G36BGPW</t>
  </si>
  <si>
    <t>51095158</t>
  </si>
  <si>
    <t>IGEM017N</t>
  </si>
  <si>
    <t>客訂機種，請先洽廠商確認貨況</t>
  </si>
  <si>
    <t>琉璃白</t>
  </si>
  <si>
    <t>331L</t>
  </si>
  <si>
    <t>1735x540x655</t>
  </si>
  <si>
    <t>(2026/04/01~2026/07/31) 紫創滑扣400ml不銹鋼保鮮盒 (805T30)</t>
  </si>
  <si>
    <t>*純淨自動製冰，免保養抑制水垢設計*強化玻璃門扉*觸碰式操作面板*冷藏室上置拿取更方便**速冷凍鎖住美味，R-600a環保新冷媒。*高保濕蔬果室，食物更鮮甜，水份不流失。*奈米鈦抗菌除臭濾網*LED照明燈(冷藏室)，強化玻璃棚架</t>
  </si>
  <si>
    <t>HITACHI_日立394L三門變頻冰箱(琉璃白)_764H44_R-G41BG(PW)</t>
  </si>
  <si>
    <t>R-G41BG(PW)</t>
  </si>
  <si>
    <t>51095161</t>
  </si>
  <si>
    <t>IGEM017Q</t>
  </si>
  <si>
    <t>394L</t>
  </si>
  <si>
    <t>1810x600x655</t>
  </si>
  <si>
    <t>TIGER 虎牌</t>
  </si>
  <si>
    <t>虎牌JBV-S10R6人份微電腦炊飯電子鍋_786607</t>
  </si>
  <si>
    <t>JBV-S10R</t>
  </si>
  <si>
    <t>51095204</t>
  </si>
  <si>
    <t>IGEM01KU</t>
  </si>
  <si>
    <t>2025/10/09</t>
  </si>
  <si>
    <t>2025/10/9到貨，2025/10/1缺貨，2020/1/1新機上架</t>
  </si>
  <si>
    <t>214x270x353</t>
  </si>
  <si>
    <t>*厚鍋1.7mm*全面加熱*內鍋可洗米*同時烹煮*2組預約設定</t>
  </si>
  <si>
    <t>虎牌JBV-S18R10人份微電腦炊飯電子鍋_786606</t>
  </si>
  <si>
    <t>JBV-S18R</t>
  </si>
  <si>
    <t>51095205</t>
  </si>
  <si>
    <t>IGEM01KV</t>
  </si>
  <si>
    <t>虎牌PDR-S30R3公升微電腦熱水瓶_795601</t>
  </si>
  <si>
    <t>PDR-S30R</t>
  </si>
  <si>
    <t>51095206</t>
  </si>
  <si>
    <t>IGEM01KW</t>
  </si>
  <si>
    <t>卡其色</t>
  </si>
  <si>
    <t>3L</t>
  </si>
  <si>
    <t>294x280x212</t>
  </si>
  <si>
    <t>*節能功能模式*五階段省電溫度節能定時設定*過熱自動斷電的空燒安全保護設計*自動啟動上鎖裝置</t>
  </si>
  <si>
    <t>BRAUN</t>
  </si>
  <si>
    <t>BRAUN_德國百靈3020s-B新三鋒系列電鬍刀(黑)_790713_3020s-B</t>
  </si>
  <si>
    <t>3020s-B</t>
  </si>
  <si>
    <t>51095249</t>
  </si>
  <si>
    <t>IGEM01TK</t>
  </si>
  <si>
    <t>2025/11/27</t>
  </si>
  <si>
    <t>11/27到貨重新上架，2025/11/18停售</t>
  </si>
  <si>
    <t>100-240V/50-60Hz國際電壓</t>
  </si>
  <si>
    <t>(2026/05/01~2026/07/31) 送Braun電鬍刀旅行盒(805240)</t>
  </si>
  <si>
    <t>*精密齒梳技術，溫和梳理，高效修剪*獨立浮動三刀頭，有效剃除新生鬍鬚*全新六角型刀網，大幅提升刮鬍效率*更換零件指示燈，使用約18個月提醒*全機防水設計*充插兩用，1小時快充*附鬢角刀</t>
  </si>
  <si>
    <t>嘉儀</t>
  </si>
  <si>
    <t>嘉儀_陶瓷電暖器_779482_KEP-696</t>
  </si>
  <si>
    <t>KEP-696</t>
  </si>
  <si>
    <t>51095299</t>
  </si>
  <si>
    <t>IGEM023D</t>
  </si>
  <si>
    <t>季節品2026/4/1停售，預計2026/1月中旬重新上架，1/9上架，2025/1/1缺貨，10/7季節性商品上架，4/8停售</t>
  </si>
  <si>
    <t>電壓：110V/60Hz</t>
  </si>
  <si>
    <t>210x210x630</t>
  </si>
  <si>
    <t>*PTC陶瓷發熱體。*LCD顯示屏+微電腦觸控按鍵*3檔選擇冷風/溫風(700W)/熱風(1300W)*電子溫度調控*7.5小時定時*過熱保護斷電安全裝置*防塵濾網*電源指示燈*擺頭功能*防傾倒開關</t>
  </si>
  <si>
    <t>PHILIPS_雙重脈衝智慧萬用鍋(金小萬)_763077_HD2195</t>
  </si>
  <si>
    <t>HD2195</t>
  </si>
  <si>
    <t>51095300</t>
  </si>
  <si>
    <t>IGEM023E</t>
  </si>
  <si>
    <t>2025/8/1短促，2025/1/21短促，2021/1/1短促</t>
  </si>
  <si>
    <t>．電壓:110V
．額定功率:1250瓦
．電線長度:1米
．內鍋容量:5L</t>
  </si>
  <si>
    <t>285x335x285</t>
  </si>
  <si>
    <t>(2026/04/01~2026/07/31) 隨貨送內鍋HD2779 (805826)</t>
  </si>
  <si>
    <t>*風味加乘、營養釋放，雙重脈衝科技通過持續動態變壓科技促使食材營養釋放，增加醇香鮮甜/IH+火紋鍋設計，加強沸騰翻滾，讓食材加熱更均勻*精準控溫科技，讓肉類更加鮮嫩多汁*中途投料功能，讓各食材口感表現完美/收汁入味功能，料理兼具色香味/科技通過持續動態變壓科技促使食材營養釋放，增加醇香鮮甜*縮時料理，美味無須等待
獨家渦輪靜排科技，無須等待洩壓，美味上桌無須等待/獨家無水烹調技術，蒸煮燉滷一鍋抵多鍋*全隱藏觸控介面、全天幕式超大LED面板/黑配金色系*全球保固</t>
  </si>
  <si>
    <t>MITSUBISHI_三菱288L雙門變頻冰箱(太空銀)_764598_MR-FC31EP-SSL-C</t>
  </si>
  <si>
    <t>MR-FC31EP-SSL-C</t>
  </si>
  <si>
    <t>51095331</t>
  </si>
  <si>
    <t>IGEM031B</t>
  </si>
  <si>
    <t>2021/1/18到貨</t>
  </si>
  <si>
    <t>太空銀</t>
  </si>
  <si>
    <t>288L</t>
  </si>
  <si>
    <t>1693x555x662</t>
  </si>
  <si>
    <t>1年/3年</t>
  </si>
  <si>
    <t>*NEUROFUZZY智能變頻壓縮機*強化玻璃層架*庫內混和抗菌材質*門邊萬用盒+大寬幅門邊架</t>
  </si>
  <si>
    <t>MITSUBISHI_三菱450L三門變頻冰箱(白)_764599_MR-CGX45EP-GWH-C</t>
  </si>
  <si>
    <t>MR-CGX45EP-GWH-C</t>
  </si>
  <si>
    <t>51095332</t>
  </si>
  <si>
    <t>IGEM031C</t>
  </si>
  <si>
    <t>純淨白</t>
  </si>
  <si>
    <t>450L</t>
  </si>
  <si>
    <t>1798x699x709</t>
  </si>
  <si>
    <t>*NEUROFUZZY智能變頻壓縮機*強化玻璃鏡面及強化玻璃層架*自動製冰室(可水洗)*超冰保鮮-3˚C~0˚C不結凍獨家技術*光能量蔬果室*開門警鈴</t>
  </si>
  <si>
    <t>HITACHI_日立30L過熱水蒸氣烘烤微波爐_783213_MROW1000YT</t>
  </si>
  <si>
    <t>MROW1000YT</t>
  </si>
  <si>
    <t>51095337</t>
  </si>
  <si>
    <t>IGEM031H</t>
  </si>
  <si>
    <t>2026/07/02</t>
  </si>
  <si>
    <t>2026/7/2到貨，2025/3/1回價，2025/2/25缺貨 預計5-6月到貨，2025/1/1短促，2024/12/1回價，2024/11/1短促，2024/5/1回價，2024/4/1短促</t>
  </si>
  <si>
    <t>375x497x442</t>
  </si>
  <si>
    <t>*主廚級烹調197道食譜152道自動調理*多元烤架料理高效率*W雙光速加熱器快速預熱2層式熱風對流均勻烘烤*頂部平面加熱器大火力燒烤免解凍*2品同時料理大份量家庭套餐一次搞定*冷凍冷藏同時溫熱有效率*零微波料理模式*黑底液晶畫面按鍵+旋鈕一體式操作*LED箱內明亮及大視窗設計*貼心庫內設計簡單保養易清潔*極致貼壁設計左右後三面不須預留空間*時尚生活美學日本GOODDESIGN優良設計獲獎</t>
  </si>
  <si>
    <t>HITACHI_日立475L五門變頻冰箱(星燦金)_764H74_RHS49NJ(CNX)</t>
  </si>
  <si>
    <t>RHS49NJ(CNX)</t>
  </si>
  <si>
    <t>51095374</t>
  </si>
  <si>
    <t>IGEM043B</t>
  </si>
  <si>
    <t>五門變頻</t>
  </si>
  <si>
    <t>星燦金</t>
  </si>
  <si>
    <t>1833x650x651</t>
  </si>
  <si>
    <t>(2026/04/01~2026/07/31) 線上申請送2,000元藝思即享劵</t>
  </si>
  <si>
    <t>*第二代熱食免放涼(NEW)，快速抑菌保鮮*獨立鎖濕低溫冷藏室，雙冷卻器雙循環系統*水潤蔬果保鮮間接冷卻抑制乾燥*-1℃特鮮冰溫室*不堆疊寬淺設計搭載大型鋁盤一鍵急冷凍快速降溫*冷凍三段式，大容量收納*純淨自動製冰一鍵按下自動清潔*三重抗菌除臭濾網抗菌率達99%</t>
  </si>
  <si>
    <t>HITACHI_日立475L五門變頻冰箱(消光白)_764H75_RHS49NJ(SW)</t>
  </si>
  <si>
    <t>RHS49NJ(SW)</t>
  </si>
  <si>
    <t>51095375</t>
  </si>
  <si>
    <t>IGEM043C</t>
  </si>
  <si>
    <t>消光白</t>
  </si>
  <si>
    <t>HITACHI_日立527L六門變頻冰箱(星燦金)_764H76_RHSF53NJ(CNX)</t>
  </si>
  <si>
    <t>RHSF53NJ(CNX)</t>
  </si>
  <si>
    <t>51095376</t>
  </si>
  <si>
    <t>IGEM043D</t>
  </si>
  <si>
    <t>六門變頻</t>
  </si>
  <si>
    <t>527L</t>
  </si>
  <si>
    <t>1833x650x701</t>
  </si>
  <si>
    <t>HITACHI_日立527L六門變頻冰箱(消光白)_764H77_RHSF53NJ(SW)</t>
  </si>
  <si>
    <t>RHSF53NJ(SW)</t>
  </si>
  <si>
    <t>51095377</t>
  </si>
  <si>
    <t>IGEM043E</t>
  </si>
  <si>
    <t>Hitachi_日立595L雙門對開冰箱(琉璃瓷)_764H84_RS600PTWGS</t>
  </si>
  <si>
    <t>RS600PTWGS</t>
  </si>
  <si>
    <t>51095456</t>
  </si>
  <si>
    <t>IGEM0552</t>
  </si>
  <si>
    <t>琉璃瓷</t>
  </si>
  <si>
    <t>595L</t>
  </si>
  <si>
    <t>1795x920x720</t>
  </si>
  <si>
    <t>2級能效</t>
  </si>
  <si>
    <t>*精品級琉璃時尚外觀(強化玻璃門扉)*冷凍室226L，超大容量沒煩惱*急速冷凍鎖住美味*急速冷藏快速冰鎮*LED照明燈，強化玻璃層架*雙獨立風扇冷卻系統*直流變頻壓縮機，R-600a環保新冷媒</t>
  </si>
  <si>
    <t>Hitachi_日立595L雙門對開冰箱(琉璃黑)_764H85_RS600PTWGBK</t>
  </si>
  <si>
    <t>RS600PTWGBK</t>
  </si>
  <si>
    <t>51095457</t>
  </si>
  <si>
    <t>IGEM0553</t>
  </si>
  <si>
    <t>琉璃黑</t>
  </si>
  <si>
    <t>Hitachi_日立460L雙門變頻冰箱(星燦銀)_764H82_R-V469BSL</t>
  </si>
  <si>
    <t>R-V469BSL</t>
  </si>
  <si>
    <t>51095458</t>
  </si>
  <si>
    <t>IGEM0554</t>
  </si>
  <si>
    <t>2023/05/01</t>
  </si>
  <si>
    <t>星燦銀</t>
  </si>
  <si>
    <t>460L</t>
  </si>
  <si>
    <t>1835x715x740</t>
  </si>
  <si>
    <t>*急速冷凍鎖住美味，操作設定2小時後自動解除*智能控溫速冷科技*雙獨立風扇冷卻系統*LED照明燈(冷藏室+冷凍室)*全室強化玻璃層架(冷藏室+冷凍室)*可移動式製冰盒*蔬果室高濕約達92%，保持蔬果新鮮美味*溫度可調保鮮室</t>
  </si>
  <si>
    <t>Hitachi_日立460L雙門變頻冰箱(典雅白)_764H83_R-V469PWH</t>
  </si>
  <si>
    <t>R-V469PWH</t>
  </si>
  <si>
    <t>51095459</t>
  </si>
  <si>
    <t>IGEM0555</t>
  </si>
  <si>
    <t>典雅白</t>
  </si>
  <si>
    <t>ORAL-B 歐樂B</t>
  </si>
  <si>
    <t>ORAL-B_德國百靈歐樂B手持高效活氧沖牙機_798080_MDH20</t>
  </si>
  <si>
    <t>MDH20</t>
  </si>
  <si>
    <t>51095562</t>
  </si>
  <si>
    <t>IGEM064S</t>
  </si>
  <si>
    <t>2022/12/01</t>
  </si>
  <si>
    <t>2021/12/1新機上架</t>
  </si>
  <si>
    <t>(2026/06/01~2026/07/31) 隨貨送ORAL-B 盥洗收納包</t>
  </si>
  <si>
    <t>*溫和清潔口腔首選*高效活氧(OxyJet)微分子氣泡科技*2種按壓出水模式*螺旋式水柱噴射設計*3種段速，操作方便</t>
  </si>
  <si>
    <t>HITACHI_日立537L六門日製變頻冰箱(琉璃金)_764H94_RHW540RJXN</t>
  </si>
  <si>
    <t>RHW540RJXN</t>
  </si>
  <si>
    <t>51095608</t>
  </si>
  <si>
    <t>IGEM075H</t>
  </si>
  <si>
    <t>客訂商品，請先洽順發溝通貨況</t>
  </si>
  <si>
    <t>琉璃金</t>
  </si>
  <si>
    <t>537L</t>
  </si>
  <si>
    <t>1833x650x699</t>
  </si>
  <si>
    <t>*天井薄壁化 外觀尺寸不變容量加大*全室熱食免放涼 避免細菌滋生 安心美味* 獨立雙冷卻器系統 2℃低溫 X 鎖水保濕* 世界首創-白金蔬果睡眠保鮮室* 世界首創-白金真空睡眠冰溫室 約-1°冰溫不結凍 維持食材鮮度週期 *智能溫度偵測 急凍鎖鮮* 冷凍三段式，大容量收納* 純淨自動製冰，一鍵按下自動清潔* 三重抗菌除臭濾網，抗菌率達99%</t>
  </si>
  <si>
    <t>HITACHI_日立537L六門日製變頻冰箱(琉璃白)_764H95_RHW540RJXW</t>
  </si>
  <si>
    <t>RHW540RJXW</t>
  </si>
  <si>
    <t>51095609</t>
  </si>
  <si>
    <t>IGEM075I</t>
  </si>
  <si>
    <t>HITACHI_日立614L六門日製變頻冰箱(琉璃金)_764H91_RHW620RJXN</t>
  </si>
  <si>
    <t>RHW620RJXN</t>
  </si>
  <si>
    <t>51095611</t>
  </si>
  <si>
    <t>IGEM075K</t>
  </si>
  <si>
    <t>614L</t>
  </si>
  <si>
    <t>1833x685x738</t>
  </si>
  <si>
    <t>HITACHI_日立614L六門日製變頻冰箱(琉璃白)_764H92_RHW620RJXW</t>
  </si>
  <si>
    <t>RHW620RJXW</t>
  </si>
  <si>
    <t>51095612</t>
  </si>
  <si>
    <t>IGEM075L</t>
  </si>
  <si>
    <t>HITACHI_日立614L六門日製變頻冰箱(琉璃鏡)_764H93_RHW620RJX</t>
  </si>
  <si>
    <t>RHW620RJX</t>
  </si>
  <si>
    <t>51095613</t>
  </si>
  <si>
    <t>IGEM075M</t>
  </si>
  <si>
    <t>琉璃鏡</t>
  </si>
  <si>
    <t>Honeywell_5-10坪淨味空氣清淨機_772123_HPA5150WTWV1</t>
  </si>
  <si>
    <t>HPA5150WTWV1</t>
  </si>
  <si>
    <t>51095618</t>
  </si>
  <si>
    <t>IGEM075R</t>
  </si>
  <si>
    <t>2024/09/04</t>
  </si>
  <si>
    <t>2025/9/4短促，2024/6/1短促，5/11到貨，4/7停售，3/1新機上架</t>
  </si>
  <si>
    <t>5-10坪</t>
  </si>
  <si>
    <t>380x234x354</t>
  </si>
  <si>
    <t>*3重過濾，H13醫療等級HEPA濾網，有效阻隔病菌與過敏原*強效淨味濾網 - 四款針對常見居家異味的顆粒活性碳濾網，還給室內清新空氣*超高效能　1小時可淨化4.8次*潔淨效率受「美國家電製造協會」認證*即刻帶來好空氣</t>
  </si>
  <si>
    <t>Philips 智慧萬用鍋HD2140/50(銀白色)_763076</t>
  </si>
  <si>
    <t>HD2140/50</t>
  </si>
  <si>
    <t>51095702</t>
  </si>
  <si>
    <t>IGEM0912</t>
  </si>
  <si>
    <t>2023/10/17</t>
  </si>
  <si>
    <t>10/17新機上架</t>
  </si>
  <si>
    <t>重量：8.14kg</t>
  </si>
  <si>
    <t>460x370x362</t>
  </si>
  <si>
    <t>全球保固兩年</t>
  </si>
  <si>
    <t>*蒸煮燉滷煎炒烤，一鍋抵多鍋*雙重控溫科技，精準鎖住營養*5層聚熱內鍋，高效導熱均勻熟成*16種智慧烹調，智能菜單料理豐富</t>
  </si>
  <si>
    <t>ASUS ZENWIFI XD4 Plus(2_pack)黑 AX1800 路由器_289D34</t>
  </si>
  <si>
    <t>ZENWIFI XD4 PLUS 2 PACK黑</t>
  </si>
  <si>
    <t>51095715</t>
  </si>
  <si>
    <t>IGEM092R</t>
  </si>
  <si>
    <t>2026/07/28</t>
  </si>
  <si>
    <t>無法退貨，短促2025/7/24-7/27，2023/11/17上架</t>
  </si>
  <si>
    <t>無線傳輸速度 ：AX1500~AX1800Mbps
 無線運作頻率 ：2.4GHz&amp;5GHz雙頻
 無線網路天線數 ：2
 無線網路天線類型 ：內接式全向型天線
 適用坪數 ：30坪以下
 重量(g) ：307</t>
  </si>
  <si>
    <t>主機3年，變壓器/電源線/天線一年</t>
  </si>
  <si>
    <t>*1800Mbps 總體無線傳輸速度*網狀Mesh WiFi系統消除WiFi訊號死角*持續更新的防護功能*ASUS Router App 3 步驟完成設定與管理*支援無線和網路線有線方式串接*家長控制功能</t>
  </si>
  <si>
    <t>Mitsubishi_605L六門變頻日製冰箱(玫瑰金)_764B06_MR-JX61C-N-C1</t>
  </si>
  <si>
    <t>MR-JX61C-N-C1</t>
  </si>
  <si>
    <t>51095726</t>
  </si>
  <si>
    <t>IGEM093N</t>
  </si>
  <si>
    <t>1821x685x738</t>
  </si>
  <si>
    <t>*超冰保鮮D*微凍易切瞬冷凍*鮮脆水潤蔬果室 *全庫室獨立隔間設計 *15dB超靜音好安靜                                                                                   *製冰順手－超淨清冰</t>
  </si>
  <si>
    <t>Mitsubishi_605L六門變頻日製冰箱(絹絲白)_764B05_MR-JX61C-W-C1</t>
  </si>
  <si>
    <t>MR-JX61C-W-C1</t>
  </si>
  <si>
    <t>51095727</t>
  </si>
  <si>
    <t>IGEM093O</t>
  </si>
  <si>
    <t>絹絲白</t>
  </si>
  <si>
    <t>HELLER德國製10葉片電子式恆溫電暖器(豪華)_779481_KED510TL</t>
  </si>
  <si>
    <t>KED510TL豪華型</t>
  </si>
  <si>
    <t>51095753</t>
  </si>
  <si>
    <t>IGEM095Z</t>
  </si>
  <si>
    <t>季節品2026/4/1停售，預計2026/1月中旬重新上架，11/11上架，2025/4/7季節商品停售</t>
  </si>
  <si>
    <t>電壓：110V / 60Hz</t>
  </si>
  <si>
    <t>570x170x610</t>
  </si>
  <si>
    <t>德國</t>
  </si>
  <si>
    <t>*全新大型電子顯示面板*全新智慧型恆溫裝置*電子恆溫感應器*電子式12小時預約開關機*獨家底部散熱*TURBO快熱送循環風扇*衣架組*附搖控器</t>
  </si>
  <si>
    <t>HELLER德國製12葉片電子式恆溫電暖器(豪華)_779030_KED512TL</t>
  </si>
  <si>
    <t>KED512TL豪華型</t>
  </si>
  <si>
    <t>51095754</t>
  </si>
  <si>
    <t>IGEM0961</t>
  </si>
  <si>
    <t>660x170x610</t>
  </si>
  <si>
    <t>Tiger 虎牌 10人份IH微電腦炊飯電子鍋 JKT-D18R_786615</t>
  </si>
  <si>
    <t>JKT-D18R</t>
  </si>
  <si>
    <t>51095770</t>
  </si>
  <si>
    <t>IGEM097X</t>
  </si>
  <si>
    <t>2026/06/11</t>
  </si>
  <si>
    <t>2026/6/11缺貨 預計8月到貨，2024/3/12上架</t>
  </si>
  <si>
    <t>【重量】5.0kg
 【保固】台灣1年保固期
 正常使用下，非人為因素(消耗性零件除外)</t>
  </si>
  <si>
    <t>288x386x250</t>
  </si>
  <si>
    <t>台灣1年保固期 正常使用下，非人為因素(消耗性零件除外)</t>
  </si>
  <si>
    <t>*獨創土鍋塗層設計可煮出粒粒飽滿香軟彈牙米飯*高火力IH加熱設計促進米粒a化激發原有甘甜味*內蓋蜂巢式加工將熱對流達到最高</t>
  </si>
  <si>
    <t>德國百靈BRAUN 5系列免拆快洗電鬍刀 52-M7500cc_790724</t>
  </si>
  <si>
    <t>52-M7500cc</t>
  </si>
  <si>
    <t>51095809</t>
  </si>
  <si>
    <t>IGEM103X</t>
  </si>
  <si>
    <t>10/1短促，2024/7/1新機上架</t>
  </si>
  <si>
    <t>電壓電流：100-240V/50-60Hz 世界電壓        
消耗電力：7W        
充電時間：1小時        
無線操作時間：50分鐘         
配件：54B (Cassette)        
電池種類：鋰離子電池        
商品淨重(g)：833
商品毛重(g)：1096</t>
  </si>
  <si>
    <t>*全新多檔變速系統：提供更適合使用習慣的刮鬍方式* 新升級！含有三個獨立刮鬍元件的德國製造刀頭刀網 *德國精工 58微米刀網* 899種精巧排佈網孔 (刀網)*獨家設計:單向沖洗閥，免拆好洗科技*AutoSense自動感應技術：簡單省力，無須用力按壓*超大刮鬍面積：高速刮鬍，效率驚豔*全新流線型設計: 人性化設計，升級便利體驗*全新採用: 強韌玻璃纖維材質*每分鐘1,572,500次交叉修剪次數*精準舒滑刀片* 乾溼兩用* 全機身防水設計* LED 顯示螢幕 *充電使用*快充功能* Smart Plug</t>
  </si>
  <si>
    <t>正負零</t>
  </si>
  <si>
    <t>正負零 多功能電烤鍋 XKH-E010 白色_784367</t>
  </si>
  <si>
    <t>XKH-E010</t>
  </si>
  <si>
    <t>51095810</t>
  </si>
  <si>
    <t>IGEM104X</t>
  </si>
  <si>
    <t>2024/9/25限量庫存售完為止，2024/8/1新機上架</t>
  </si>
  <si>
    <t>型號:XKH-E010
 電壓:110V
 功率:1200W
 重量:3.65KG
 線長:1.9m</t>
  </si>
  <si>
    <t>160x460x262</t>
  </si>
  <si>
    <t>*鬆餅、火鍋、炒麵、煎牛排皆可輕鬆料理*內附深烤盤及鴛鴦鍋*適合4-6個人份*獨立溫度控制器*1200W大火力,加熱更快速*高溫高壓鑄造鍋體,搭配不沾塗層*U型導熱管,受熱更均勻*可分離三層結構,加強防燙及散熱*線長1.9m,使用距離不受限</t>
  </si>
  <si>
    <t>medisana</t>
  </si>
  <si>
    <t>Medisana 無線六合一深捏肩頸按摩器NM900_771599</t>
  </si>
  <si>
    <t>NM900</t>
  </si>
  <si>
    <t>51095812</t>
  </si>
  <si>
    <t>IGEM1051</t>
  </si>
  <si>
    <t>2025/4/1短促，2024/10/16新機上架</t>
  </si>
  <si>
    <t>170x398x340</t>
  </si>
  <si>
    <t>1年配件除外</t>
  </si>
  <si>
    <t>１年</t>
  </si>
  <si>
    <t>*仿真人手指壓*3段按摩強度等級*無線操作*可拆除水洗頸套*6個按摩頭作針對性舒緩*可調節背帶長度，改為免手持*多部位按摩(肩頸、大腿、小腿、腰、手臂、背)</t>
  </si>
  <si>
    <t>正負零無線吸塵器 XJC-G040(白)_770808</t>
  </si>
  <si>
    <t>XJC-G040</t>
  </si>
  <si>
    <t>51095821</t>
  </si>
  <si>
    <t>IGEM1075</t>
  </si>
  <si>
    <t>2024/7/17新機上架</t>
  </si>
  <si>
    <t>尺寸：（長吸嘴＋地板吸嘴組裝時）約22×深13.4×高96.5cm
(手持部位)約10×深13.4×高40.7cm
重量：(長吸嘴＋地板吸嘴組裝時)約1.2kg
(手持部位)約0.8kg
電線長度：約1.8m
電池：鋰電池
電壓：AC100-240V
電波：50/60Hz
連續運轉時間：強力約11分／強16分／標準 約57分
充電時間：約2.5小時
粉塵盒容量：約0.45L
材質：ABS樹脂(主體)／鋼鐵(立架)
使用週圍溫度：5-35度</t>
  </si>
  <si>
    <t>*羽量設計,手持重量僅790克,清潔不費力*充電快速-2.5小時即可充滿*續航力長達57分鐘*無刷直流馬達,強勁吸力*吸頭可完全水平並可自由旋轉角度,清潔無死角*全新改良吸頭,不再受卡毛髮困擾*低噪音,不只乾淨還很安靜</t>
  </si>
  <si>
    <t>Hitachi_日立240L雙門右開變頻冰箱_764H11_HRTN5255MFXTW</t>
  </si>
  <si>
    <t>HRTN5255MFXTW</t>
  </si>
  <si>
    <t>51095830</t>
  </si>
  <si>
    <t>IGEM108A</t>
  </si>
  <si>
    <t>璀璨銀</t>
  </si>
  <si>
    <t>1580x560x635</t>
  </si>
  <si>
    <t>*把手採用炭黑色&amp;蜂巢壓紋設計 ，增添質感及設計感*可移動式製冰盒*可移動式溫度切換保鮮室 【乳製品&lt;-&gt;蔬果模式】*保鮮室移至下層時，成為第二個蔬果室*三重除臭濾網        *門邊層架升級 (3→4層)*全室強化玻璃層架，採蜂巢壓紋設計*符合國家一級能效標準</t>
  </si>
  <si>
    <t>Hitachi_日立260L雙門右開變頻冰箱_764H12_HRTN5275MFXTW</t>
  </si>
  <si>
    <t>HRTN5275MFXTW</t>
  </si>
  <si>
    <t>51095831</t>
  </si>
  <si>
    <t>IGEM108B</t>
  </si>
  <si>
    <t>260L</t>
  </si>
  <si>
    <t>1680x560x635</t>
  </si>
  <si>
    <t>*把手採用炭黑色&amp;蜂巢壓紋設計 ，增添質感及設計感*可移動式製冰盒*可移動式溫度切換保鮮室 【乳製品&lt;-&gt;蔬果模式】*保鮮室移至下層時，成為第二個蔬果室*三重除臭濾網	*門邊層架升級 (3→4層)*全室強化玻璃層架，採蜂巢壓紋設計*符合國家一級能效標準</t>
  </si>
  <si>
    <t>Hitachi_日立313L雙門琉璃白變頻冰箱_764H39_HRBN5366DFGPWTW</t>
  </si>
  <si>
    <t>HRBN5366DFGPWTW</t>
  </si>
  <si>
    <t>51095832</t>
  </si>
  <si>
    <t>IGEM108C</t>
  </si>
  <si>
    <t>8/9新機上架</t>
  </si>
  <si>
    <t>313L</t>
  </si>
  <si>
    <t>1900x595x650</t>
  </si>
  <si>
    <t>*琉璃觸控面板 質感美型*急速冷凍鋁盤 快速凍結並抑制冰晶*保鮮室可切換不同溫度模式*蔬果保鮮室 高效保濕約90%*強化玻璃層架 耐重好清潔*可調式門邊層架*優雅的多功能飲料紅酒架*大容量且具深度的下層冷凍設計</t>
  </si>
  <si>
    <t>Hitachi_日立313L雙門琉璃黑變頻冰箱_764H38_HRBN5366DFXGRTW</t>
  </si>
  <si>
    <t>HRBN5366DFXGRTW</t>
  </si>
  <si>
    <t>51095833</t>
  </si>
  <si>
    <t>IGEM108D</t>
  </si>
  <si>
    <t>漸層琉璃黑</t>
  </si>
  <si>
    <t>Hitachi_日立313L雙門琉璃鏡變頻冰箱_764H40_HRBN5366DFXTW</t>
  </si>
  <si>
    <t>HRBN5366DFXTW</t>
  </si>
  <si>
    <t>51095834</t>
  </si>
  <si>
    <t>IGEM108E</t>
  </si>
  <si>
    <t>Hitachi_日立313L雙門左開琉璃白變頻冰箱_764H42_HRBN5366DFLGPWTW</t>
  </si>
  <si>
    <t>HRBN5366DFLGPWTW</t>
  </si>
  <si>
    <t>51095835</t>
  </si>
  <si>
    <t>IGEM108F</t>
  </si>
  <si>
    <t>Hitachi_日立313L雙門左開琉璃黑變頻冰箱_764H41_HRBN5366DFLXGRTW</t>
  </si>
  <si>
    <t>HRBN5366DFLXGRTW</t>
  </si>
  <si>
    <t>51095836</t>
  </si>
  <si>
    <t>IGEM108G</t>
  </si>
  <si>
    <t>BenQ</t>
  </si>
  <si>
    <t>BENQ 螢幕智能掛燈 ScreenBar_750862</t>
  </si>
  <si>
    <t>ScreenBar</t>
  </si>
  <si>
    <t>51095837</t>
  </si>
  <si>
    <t>IGEM108P</t>
  </si>
  <si>
    <t>2026/03/18</t>
  </si>
  <si>
    <t xml:space="preserve">"
光源:雙色LED
衍色性(CRI):Ra&gt;=95 
中心照度(高度) :&gt;900 lux (50cm) 
 500 lux 照明範圍 :60cm x 30cm  
材質:鋁合金、聚碳酸酯
電源輸入:5V/1A USB Port
耗電量:max. 5W 
電源供應:USB Type-A 
相容性:螢幕厚度: 1-3cm
</t>
  </si>
  <si>
    <t>450x90x920</t>
  </si>
  <si>
    <t xml:space="preserve">※環境光感應器，偵測桌面照度，智慧補足500 lux
※專利設計夾具，安裝容易, 相容於99%市面上螢幕
※非對稱光學設計，螢幕0反光；只照桌面不照螢幕
</t>
  </si>
  <si>
    <t>ASUS RT_AX1800S V2 AX1800 雙頻 WiFi 6 無線路由器_289D29</t>
  </si>
  <si>
    <t>RT-AX1800S V2</t>
  </si>
  <si>
    <t>51095842</t>
  </si>
  <si>
    <t>IGEM109P</t>
  </si>
  <si>
    <t>2026/07/16</t>
  </si>
  <si>
    <t>無法退貨，短促2026/7/1-7/15，2024/8/22新機上架</t>
  </si>
  <si>
    <t>新世代 WiFi 標準– WiFi 6(802.11ax) /總網路速度約 1800Mbps — 包括 2.4GHz 頻段的 574 Mbps 及 5GHz 頻段的 1201 Mbps/可同時與多個裝置進行通訊/ 一個Gigabit WAN 連接埠和四個 Gigabit LAN 連接/相容支援 AiMesh</t>
  </si>
  <si>
    <t>*支援 MU-MIMO 和 OFDMA 技術，隨附由 Trend Micro™ 提供的 AiProtection Classic 網路安全性，支援AiMesh</t>
  </si>
  <si>
    <t>HITACHI 日立 11L清淨型除濕機 RD-22FC (榮耀紫)_767294</t>
  </si>
  <si>
    <t>RD-22FC</t>
  </si>
  <si>
    <t>51095860</t>
  </si>
  <si>
    <t>IGEM110J</t>
  </si>
  <si>
    <t>2025/11/5短促，2024/11/22短促，2024/10/1新機上架</t>
  </si>
  <si>
    <t>榮耀紫</t>
  </si>
  <si>
    <t>625x365x235</t>
  </si>
  <si>
    <t xml:space="preserve">(2026/05/01~2026/07/31) 搖搖樂研磨罐 (805T31) </t>
  </si>
  <si>
    <t>＊1級能源效率標章＊除濕能力：11(公升/日)＊可獨立運行空氣清淨功能＊DC高效馬達/迴轉式壓縮機＊低濕乾燥運轉功能＊1-12小時定時關機＊濕度顯示/設定＊超廣角上吹＋前吹＊LED運轉模式指示燈＊全覆式HEPA濾網 /四輪萬向移動</t>
  </si>
  <si>
    <t>HITACHI 日立 7L舒適節電除濕機 RD-14FJ (璀璨白)_767290</t>
  </si>
  <si>
    <t>RD-14FJ</t>
  </si>
  <si>
    <t>51095867</t>
  </si>
  <si>
    <t>IGEM111U</t>
  </si>
  <si>
    <t>2025/6/2到貨，2025/5/9缺貨，2025/2/12新品上架</t>
  </si>
  <si>
    <t>*1級能源效率標章*除濕能力：7(公升/日)*舒適節電/低濕乾燥/快速乾衣*濕度顯示/自定濕度*定時設定/連續排水*自動風向/前吹風向/超廣角90度*水箱容量約5公升*氣氛燈號顯示/四輪萬向移動*整面式PM2.5 濾網</t>
  </si>
  <si>
    <t>Philips 飛利浦 4.2L星樂視透視海星氣炸鍋 NA221(黑色)_774605</t>
  </si>
  <si>
    <t>NA221(黑色)</t>
  </si>
  <si>
    <t>51095874</t>
  </si>
  <si>
    <t>IGEM112P</t>
  </si>
  <si>
    <t>2025/07/10</t>
  </si>
  <si>
    <t>2025/7/10短促，2025/4/7短促，2024/11/1新機上架</t>
  </si>
  <si>
    <t>328x330x330</t>
  </si>
  <si>
    <t>*透視炸鍋直播料理進度*專利海星底盤減油90%*9 種預設模式*溫度控制: 60 - 200 °C*免預熱免解凍免翻面</t>
  </si>
  <si>
    <t>Philips 飛利浦 4.2L星樂視透視海星氣炸鍋 NA221(白色)_774606</t>
  </si>
  <si>
    <t>NA221(白色)</t>
  </si>
  <si>
    <t>51095875</t>
  </si>
  <si>
    <t>IGEM112Q</t>
  </si>
  <si>
    <t>HITACHI_日立113L直立式風冷無霜冷凍櫃_764H86_R115ETWCNX</t>
  </si>
  <si>
    <t>R115ETWCNX</t>
  </si>
  <si>
    <t>51095879</t>
  </si>
  <si>
    <t>IGEM1142</t>
  </si>
  <si>
    <t>11/9上架</t>
  </si>
  <si>
    <t>113L</t>
  </si>
  <si>
    <t>1110x460x585</t>
  </si>
  <si>
    <t>*風冷無霜113L直立式冷凍櫃*業界同級超窄 46cm本體設計*髮絲紋無邊框 歐風two-tone深色箱體*冷凍/冷藏/常溫 自由切換*三重抗菌除臭濾網 有效分解異味*頂部置物平台 耐熱溫度100℃ 負載可達25公斤</t>
  </si>
  <si>
    <t>ORAL-B_3D電動牙刷PRO3_798083</t>
  </si>
  <si>
    <t>PRO3</t>
  </si>
  <si>
    <t>51095880</t>
  </si>
  <si>
    <t>IGEM114I</t>
  </si>
  <si>
    <t>2024/11/21</t>
  </si>
  <si>
    <t>2024/11/21新機上架</t>
  </si>
  <si>
    <t>經典藍</t>
  </si>
  <si>
    <t>內容物：
1. 牙刷主體
2. 充電座 
3. 超細毛護齦刷頭+顏色環
4. 說明書與保證書
●專案組合：EB20-8 彈性杯型刷頭 (8入)</t>
  </si>
  <si>
    <t>２年</t>
  </si>
  <si>
    <t>(2026/04/01~2026/07/31) 隨貨送E50-8深清潔X型刷頭 &lt;8入組&gt;(805251)</t>
  </si>
  <si>
    <t>*全球牙醫第一推薦牙刷品牌*獨特3D立體旋轉潔牙科技*日常清潔、敏感呵護，兩種潔牙模式*壓力控制器與360°壓力感應燈提醒，避免施力過重*2分鐘智慧計時器，每30秒提示完整清潔口腔四個區域。</t>
  </si>
  <si>
    <t>Whirlpool</t>
  </si>
  <si>
    <t>Whirlpool_17公斤洗脫滾筒洗衣機_765496_8TWFW5620HW</t>
  </si>
  <si>
    <t>8TWFW5620HW</t>
  </si>
  <si>
    <t>51095920</t>
  </si>
  <si>
    <t>IGEM118D</t>
  </si>
  <si>
    <t>982x686x802</t>
  </si>
  <si>
    <t>美國</t>
  </si>
  <si>
    <t>*洗衣容量 17kg *Load &amp; Go洗劑精算科技*DD直驅變頻馬達* 6點制震懸吊* 冷熱雙效洗淨力* 領先業界大容量溫熱水洗* 99.9%無與倫比的除菌體驗*37種洗衣行程組合</t>
  </si>
  <si>
    <t>Whirlpool_17公斤蒸洗脫滾筒洗衣機_765495_8TWFW8620HW</t>
  </si>
  <si>
    <t>8TWFW8620HW</t>
  </si>
  <si>
    <t>51095921</t>
  </si>
  <si>
    <t>IGEM118E</t>
  </si>
  <si>
    <t>982x686x844</t>
  </si>
  <si>
    <t>*洗衣容量 17kg* Load &amp; Go洗劑精算科技* DD直驅變頻馬達* 99.9%無與倫比的除菌體驗*Fan Fresh 12小時自動冷風清新* Steam Clean蒸氣深層洗淨*內建水溫加熱器*5段水溫/5段轉速/3段髒度選擇* 冷熱雙效洗淨力* 14種洗衣行程* 3D立體水波紋不鏽鋼內槽</t>
  </si>
  <si>
    <t>Whirlpool_16公斤瓦斯型滾筒乾衣機_766115_8TWGD5620HW(天然瓦斯型)</t>
  </si>
  <si>
    <t>8TWGD5620HW(天然瓦斯型)</t>
  </si>
  <si>
    <t>51095922</t>
  </si>
  <si>
    <t>IGEM118F</t>
  </si>
  <si>
    <t>16KG</t>
  </si>
  <si>
    <t>968x686x787</t>
  </si>
  <si>
    <t>*烘衣容量 16kg*6th Sense第六感智慧乾衣科技*衣物濕度精準偵測設計*內桶材質 抗菌防鏽塗層*20分鐘快速烘乾(5kg)*150分鐘除皺防護*35種乾衣行程組合*4種乾衣溫度/3種乾衣程度選擇*消毒殺菌行程</t>
  </si>
  <si>
    <t>Whirlpool_15公斤電力型滾筒乾衣機_766116_8TWED5620HW(電力型)</t>
  </si>
  <si>
    <t>8TWED5620HW(電力型)</t>
  </si>
  <si>
    <t>51095923</t>
  </si>
  <si>
    <t>IGEM118G</t>
  </si>
  <si>
    <t>*烘衣容量 15kg *消秏功率:630W *6th Sense第六感智慧乾衣科技*衣物濕度精準偵測設計*內桶材質 抗菌防鏽塗層*20分鐘快速烘乾(5kg)*150分鐘除皺防護*35種乾衣行程組合*4種乾衣溫度/3種乾衣程度選擇*消毒殺菌行程</t>
  </si>
  <si>
    <t>Whirlpool_16公斤瓦斯型滾筒乾衣機_766117_8TWGD8620HW(天然瓦斯型)</t>
  </si>
  <si>
    <t>8TWGD8620HW(天然瓦斯型)</t>
  </si>
  <si>
    <t>51095924</t>
  </si>
  <si>
    <t>IGEM118H</t>
  </si>
  <si>
    <t>*烘衣容量 16kg*6th Sense第六感智慧乾衣科技 *衣物濕度精準偵測設計*內桶不銹鋼材質*20分鐘快速烘乾(5kg)*蒸氣清新除皺/除靜電*35種乾衣行程組合*5種乾衣溫度/3種乾衣程度選擇*消毒殺菌行程</t>
  </si>
  <si>
    <t>ASUS RT-BE86U BE6800 WiFi7 雙頻電競路由器_289D50</t>
  </si>
  <si>
    <t>RT-BE86U</t>
  </si>
  <si>
    <t>51095932</t>
  </si>
  <si>
    <t>IGEM1196</t>
  </si>
  <si>
    <t>2026/06/16</t>
  </si>
  <si>
    <t>無法退貨，短促2026/6/8-6/15，2025/1/14上架</t>
  </si>
  <si>
    <t>BE6800 ultimate BE performance : 1032+5764 Mbps
854g</t>
  </si>
  <si>
    <t>235x90x316</t>
  </si>
  <si>
    <t>搭載新一代 WiFi 7，可為您的連網生活提供 6800 Mbps 的超快雙頻網路速度。RT-BE86U 配備 20G 的怪物級網路總容量，並透過一個 10G WAN/LAN 連接埠和高達四個 2.5G LAN 連接埠，解鎖頂尖 10G 網路。</t>
  </si>
  <si>
    <t>HITACHI 日立27L變頻氣炸微波烤箱 HMRDA2713_783217</t>
  </si>
  <si>
    <t>HMRDA2713</t>
  </si>
  <si>
    <t>51095936</t>
  </si>
  <si>
    <t>IGEM119B</t>
  </si>
  <si>
    <t>2025/06/04</t>
  </si>
  <si>
    <t>2025/6/4到貨，2025/5/13缺貨，2025/2/5短促，2025/2/1新機上架</t>
  </si>
  <si>
    <t>27L</t>
  </si>
  <si>
    <t>300x523x410</t>
  </si>
  <si>
    <t>False;False;False;True;False</t>
  </si>
  <si>
    <t>*27L大容量*氣炸、燒烤、微波多功能*5段微波火力調節*最高微波火力900W*內建33道自動料理行程*微電腦按鍵*防輻射視窗、防燙傷把手設計、兒童安全鎖</t>
  </si>
  <si>
    <t>TESCOM 白金奈米膠原蛋白吹風機TCD5000TW (繽紛桃)_789621</t>
  </si>
  <si>
    <t>TCD5000TW (繽紛桃)</t>
  </si>
  <si>
    <t>51095941</t>
  </si>
  <si>
    <t>IGEM1215</t>
  </si>
  <si>
    <t>4/1短促，2025/3/20 上架</t>
  </si>
  <si>
    <t>繽紛桃</t>
  </si>
  <si>
    <t>203x282x95</t>
  </si>
  <si>
    <t>*沙龍級 1.4Ｍ³/分大風量*創新科技獨家CPN科技*膠原蛋白+白金+奈米水霧負離子*美髮美顏保養一次完成*專屬烘罩及兩種風罩一次滿足*貼心LED吹髮顯示模式一目了然</t>
  </si>
  <si>
    <t>TESCOM 白金奈米膠原蛋白吹風機TCD5000TW (白)_789601</t>
  </si>
  <si>
    <t>TCD5000TW (白)</t>
  </si>
  <si>
    <t>51095942</t>
  </si>
  <si>
    <t>IGEM1216</t>
  </si>
  <si>
    <t>ASUS Vivobook X1404VA-0261W1334U 14吋輕薄筆電(幻彩白)_306723</t>
  </si>
  <si>
    <t>X1404VA-0261W1334U</t>
  </si>
  <si>
    <t>51095957</t>
  </si>
  <si>
    <t>IGEM125Y</t>
  </si>
  <si>
    <t>2025/5/1上架</t>
  </si>
  <si>
    <t>幻彩白</t>
  </si>
  <si>
    <t>14"</t>
  </si>
  <si>
    <t>無包鼠/14"/處理器i5-1334U/記憶體8G/硬碟512G SSD/180度轉軸/抗菌/W11/重量1.40 kg</t>
  </si>
  <si>
    <t>ASUS Vivobook X1404VA-0261W1334U 14吋輕薄筆電(幻彩白)+office365個人版15個月_306723</t>
  </si>
  <si>
    <t>X1404VA-0261W1334U+office365個人版15個月</t>
  </si>
  <si>
    <t>51095958</t>
  </si>
  <si>
    <t>IGEM125Z</t>
  </si>
  <si>
    <t>Philips 飛利浦 秒碎冰沙果汁機 HR2191/00_792217</t>
  </si>
  <si>
    <t>HR2191/00</t>
  </si>
  <si>
    <t>51095961</t>
  </si>
  <si>
    <t>IGEM1263</t>
  </si>
  <si>
    <t>HITACHI 日立 18L清淨型除濕機 RD-360HH1_767297</t>
  </si>
  <si>
    <t>RD-360HH1</t>
  </si>
  <si>
    <t>51095962</t>
  </si>
  <si>
    <t>IGEM127C</t>
  </si>
  <si>
    <t>ASUS Vivobook X1502VA-0181B13420H 15.6吋輕薄筆電(午夜藍)_306749</t>
  </si>
  <si>
    <t>X1502VA-0181B13420H</t>
  </si>
  <si>
    <t>51095964</t>
  </si>
  <si>
    <t>IGEM1289</t>
  </si>
  <si>
    <t>2025/9/1永久調降，2025/6/3上架</t>
  </si>
  <si>
    <t>午夜藍</t>
  </si>
  <si>
    <t>15.6"/處理器i5-13420H/記憶體8G/硬碟512G SSD/180度轉軸/抗菌/W11/重量1.70kg</t>
  </si>
  <si>
    <t>ASUS Vivobook X1502VA-0181B13420H 15.6吋輕薄筆電(午夜藍)+office365個人版15個月_306749</t>
  </si>
  <si>
    <t>X1502VA-0181B13420H+office365個人版15個月</t>
  </si>
  <si>
    <t>51095965</t>
  </si>
  <si>
    <t>IGEM128A</t>
  </si>
  <si>
    <t>正負零 14吋DC多功能立扇XQS-K520_781884</t>
  </si>
  <si>
    <t>XQS-K520</t>
  </si>
  <si>
    <t>51095969</t>
  </si>
  <si>
    <t>IGEM128Q</t>
  </si>
  <si>
    <t>2025/08/15</t>
  </si>
  <si>
    <t>455x425x320</t>
  </si>
  <si>
    <t>*流體力學10葉羽扇+十億負離子自然出風*三種直覺操控 APP+遙控器+面板*可內置正負零行動電源，無線化隨意移動*DC馬達節能省電、19dB靜音如輕柔的樹葉沙沙聲*8段風量+4段定時+3種高度調整+20米吹距*全方位送風120°超廣角 90°向上吹風</t>
  </si>
  <si>
    <t>德國百靈BRAUN 6系列PRO靈動親膚電動刮鬍刀62-B7200cc_790726</t>
  </si>
  <si>
    <t>62-B7200cc</t>
  </si>
  <si>
    <t>51095970</t>
  </si>
  <si>
    <t>IGEM128R</t>
  </si>
  <si>
    <t>2026/04/21</t>
  </si>
  <si>
    <t>藍灰</t>
  </si>
  <si>
    <t>充電式</t>
  </si>
  <si>
    <t>167x63x48</t>
  </si>
  <si>
    <t>*2段刮鬍模式*AutoSense智能感應科技*浮動三刀頭*親膚刀頭*全新親膚齒梳*5分鐘快充*滿電續行50mins*LED顯示螢幕</t>
  </si>
  <si>
    <t>祥豪資訊股份有限公司</t>
  </si>
  <si>
    <t>Logitech</t>
  </si>
  <si>
    <t>logitech_炫彩遊戲滑鼠-黑_G102黑</t>
  </si>
  <si>
    <t>G102黑</t>
  </si>
  <si>
    <t>51096050</t>
  </si>
  <si>
    <t>ESPTA00S</t>
  </si>
  <si>
    <t>2021/6/1起調降</t>
  </si>
  <si>
    <t>鍵盤/滑鼠</t>
  </si>
  <si>
    <t>光學/8000dpi/黑</t>
  </si>
  <si>
    <t>102x46x155</t>
  </si>
  <si>
    <t>*RGB色彩波浪*200-8000DPI範圍*自訂5種預先設定*最佳化按鍵張力</t>
  </si>
  <si>
    <t>logitech_超薄無線鍵鼠組-石墨灰_MK470石墨灰</t>
  </si>
  <si>
    <t>MK470石墨灰</t>
  </si>
  <si>
    <t>51096051</t>
  </si>
  <si>
    <t>ESPTA00T</t>
  </si>
  <si>
    <t>短促2025/11/1-11/30，2020/6/17新機上架</t>
  </si>
  <si>
    <t>石墨灰</t>
  </si>
  <si>
    <t>USB/2.4GHz/GRAPHITE/石墨灰</t>
  </si>
  <si>
    <t>455x150x35</t>
  </si>
  <si>
    <t>*節省空間，高效辦公*簡約、現代、纖薄*流暢舒適的輸入與滑鼠操控*安靜無聲的工作</t>
  </si>
  <si>
    <t>logitech_超薄無線鍵鼠組-珍珠白_MK470珍珠白</t>
  </si>
  <si>
    <t>MK470珍珠白</t>
  </si>
  <si>
    <t>51096052</t>
  </si>
  <si>
    <t>ESPTA00U</t>
  </si>
  <si>
    <t>短促2025/11/1-11/30，2020/7/17新機上架</t>
  </si>
  <si>
    <t>USB/2.4GHz/OFFWHITE/珍珠白</t>
  </si>
  <si>
    <t>Logitech_羅技多工靜音無線滑鼠_M650石墨灰</t>
  </si>
  <si>
    <t>M650石墨灰</t>
  </si>
  <si>
    <t>51096196</t>
  </si>
  <si>
    <t>ESPTA019</t>
  </si>
  <si>
    <t>短促2025/5/1-8/31</t>
  </si>
  <si>
    <t>石墨灰/BT/2.4GHz/Flow 2ch/SanakMediumCore</t>
  </si>
  <si>
    <t>107.19x61.8x37.8</t>
  </si>
  <si>
    <t>1 年有限硬體保固</t>
  </si>
  <si>
    <t>*藍芽&amp;接收器方式連線。可在多種平台上使用*更智慧的捲動。更好的貼合*SMARTWHEEL 捲動*完美貼合您的手型(建議小到中型手掌使用)</t>
  </si>
  <si>
    <t>Logitech_羅技多工靜音無線滑鼠_M650玫瑰粉</t>
  </si>
  <si>
    <t>M650玫瑰粉</t>
  </si>
  <si>
    <t>51096197</t>
  </si>
  <si>
    <t>ESPTA01A</t>
  </si>
  <si>
    <t>玫瑰粉</t>
  </si>
  <si>
    <t>玫瑰粉/BT/2.4GHz/Flow 2ch/SanakMediumCore</t>
  </si>
  <si>
    <t>Logitech_羅技多工靜音無線滑鼠_M650珍珠白</t>
  </si>
  <si>
    <t>M650珍珠白</t>
  </si>
  <si>
    <t>51096198</t>
  </si>
  <si>
    <t>ESPTA01B</t>
  </si>
  <si>
    <t>珍珠白/BT/2.4GHz/Flow 2ch/SanakMediumCore</t>
  </si>
  <si>
    <t>Logitech_羅技超薄跨平台藍芽鍵盤_K580石墨灰</t>
  </si>
  <si>
    <t>K580石墨灰</t>
  </si>
  <si>
    <t>51096199</t>
  </si>
  <si>
    <t>ESPTA01C</t>
  </si>
  <si>
    <t>短促2026/1/1-1/31</t>
  </si>
  <si>
    <t>立座寬17.2cm/石墨灰/藍芽/Win/iOS/Android/Chrome/Mac/AppleTV/Flow 3ch</t>
  </si>
  <si>
    <t>373.5x143.9x21.3</t>
  </si>
  <si>
    <t>*現代、纖薄的設計*充分運用您的空間*利用 EASY-SWITCH順暢完成工作*在任何作業系統上都能享有熟悉的輸入方式</t>
  </si>
  <si>
    <t>Logitech_羅技超薄跨平台藍芽鍵盤_K580珍珠白</t>
  </si>
  <si>
    <t>K580珍珠白</t>
  </si>
  <si>
    <t>51096200</t>
  </si>
  <si>
    <t>ESPTA01D</t>
  </si>
  <si>
    <t>立座寬17.2cm/珍珠白/藍芽/Win/iOS/Android/Chrome/Mac/AppleTV/Flow 3ch</t>
  </si>
  <si>
    <t>Logitech_羅技WebCAM_C270</t>
  </si>
  <si>
    <t>C270</t>
  </si>
  <si>
    <t>51096201</t>
  </si>
  <si>
    <t>IGEM071E</t>
  </si>
  <si>
    <t>視訊/通話設備</t>
  </si>
  <si>
    <t>720p/30fps/55度(非60度)/固定焦距/單聲道/1.5m USB傳輸線</t>
  </si>
  <si>
    <t>2 年有限硬體保固</t>
  </si>
  <si>
    <t>1.單人適用，小巧靈活2.寬螢幕HD720P 視訊通話3.內建隔噪麥克風，清晰傳送聲音4.會調整照明條件，呈現鮮明對比影像</t>
  </si>
  <si>
    <t>Logitech_羅技G502 X 高效能電競滑鼠(岩石黑)</t>
  </si>
  <si>
    <t>G502 X有線岩石黑</t>
  </si>
  <si>
    <t>51096203</t>
  </si>
  <si>
    <t>IGEM084G</t>
  </si>
  <si>
    <t>短促2026/7/1-7/31，5/29新機上架</t>
  </si>
  <si>
    <t>岩石黑</t>
  </si>
  <si>
    <t>(2026/07/01~2026/07/31) 隨貨送Logi滑鼠墊(不挑款)*1-數量有限送完為止</t>
  </si>
  <si>
    <t>*LIGHTFORCE 開關*HERO 25K 感應器*可調整的DPI切換按鈕*重量減輕 至89 公克</t>
  </si>
  <si>
    <t>Logitech_羅技G502 X 高效能電競滑鼠(皓月白)</t>
  </si>
  <si>
    <t>G502 X有線皓月白</t>
  </si>
  <si>
    <t>51096204</t>
  </si>
  <si>
    <t>IGEM084H</t>
  </si>
  <si>
    <t>皓月白</t>
  </si>
  <si>
    <t>(2026/07/01~2026/08/31) 隨貨送Logi滑鼠墊(不挑款)*1-數量有限送完為止</t>
  </si>
  <si>
    <t>Logitech_羅技G502 X PLUS炫光高效能無線電競滑鼠(岩石黑)</t>
  </si>
  <si>
    <t>G502 X無線炫光岩石黑</t>
  </si>
  <si>
    <t>51096205</t>
  </si>
  <si>
    <t>IGEM084I</t>
  </si>
  <si>
    <t>短促2026/5/1-5/31，5/29新機上架</t>
  </si>
  <si>
    <t>*LIGHTSYNC RGB*HERO 25K 光學感應器*LIGHTFORCE 開關*LIGHTSPEED 無線技術</t>
  </si>
  <si>
    <t>Logitech_羅技G502 X PLUS炫光高效能無線電競滑鼠(皓月白)</t>
  </si>
  <si>
    <t>G502 X無線炫光皓月白</t>
  </si>
  <si>
    <t>51096206</t>
  </si>
  <si>
    <t>IGEM084J</t>
  </si>
  <si>
    <t>Logitech_羅技MX Anywhere3S 無線行動滑鼠 - 石墨灰</t>
  </si>
  <si>
    <t>MX Anywhere3S- 石墨灰</t>
  </si>
  <si>
    <t>51096212</t>
  </si>
  <si>
    <t>IGEM089A</t>
  </si>
  <si>
    <t>短促2026/6/1-7/31，9/21新機上架</t>
  </si>
  <si>
    <t>BT/滑鼠支援Bolt/未附Bolt接收器/8000dpi/電磁滾輪/充電/小包裝</t>
  </si>
  <si>
    <t>100.5x65x34.4</t>
  </si>
  <si>
    <t>(2026/07/01~2026/08/31) 隨貨送 \logi滑鼠墊(不挑款)*1 \數量有限送完為止</t>
  </si>
  <si>
    <t>*多裝置、多作業系統*USB-C 快速充電，持久耐用*安靜點按帶來更深沉的流暢感</t>
  </si>
  <si>
    <t>Logitech_羅技MX Anywhere3S 無線行動滑鼠 - 珍珠白</t>
  </si>
  <si>
    <t>MX Anywhere3S - 珍珠白</t>
  </si>
  <si>
    <t>51096213</t>
  </si>
  <si>
    <t>IGEM089B</t>
  </si>
  <si>
    <t>Logitech_羅技MX Anywhere3S 無線行動滑鼠 - 玫瑰粉</t>
  </si>
  <si>
    <t>MX Anywhere3S - 玫瑰粉</t>
  </si>
  <si>
    <t>51096214</t>
  </si>
  <si>
    <t>IGEM089C</t>
  </si>
  <si>
    <t>Logitech_羅技MX Keys S 無線智能鍵盤-石墨灰</t>
  </si>
  <si>
    <t>MX Keys S 鍵盤-石墨灰</t>
  </si>
  <si>
    <t>51096215</t>
  </si>
  <si>
    <t>IGEM089D</t>
  </si>
  <si>
    <t>短促2026/7/1-7/31，9/21新機上架</t>
  </si>
  <si>
    <t>Bolt/BT/Flow 3ch/USB-C充電</t>
  </si>
  <si>
    <t>430.2x131.63x20.5</t>
  </si>
  <si>
    <t>*人體工學設計*USB-C 快速充電*自動執行重複性工作</t>
  </si>
  <si>
    <t>Logitech_羅技MX Keys S 無線智能鍵盤-珍珠白</t>
  </si>
  <si>
    <t>MX Keys S 鍵盤-珍珠白</t>
  </si>
  <si>
    <t>51096216</t>
  </si>
  <si>
    <t>IGEM089E</t>
  </si>
  <si>
    <t>Logitech_羅技ZoneVibe100無線藍芽耳機麥克風 - 石墨灰</t>
  </si>
  <si>
    <t>ZoneVibe100-石墨灰</t>
  </si>
  <si>
    <t>51096217</t>
  </si>
  <si>
    <t>IGEM089F</t>
  </si>
  <si>
    <t>2023/12/25短促9/21新機上架</t>
  </si>
  <si>
    <t>藍芽連線/未隨附Bolt接收器</t>
  </si>
  <si>
    <t>183x169.7x73</t>
  </si>
  <si>
    <t>*在家輕鬆進行視訊會議*沈浸式音訊體驗*完全自由的無線聆聽體驗</t>
  </si>
  <si>
    <t>Logitech_羅技ZoneVibe100無線藍芽耳機麥克風 - 珍珠白</t>
  </si>
  <si>
    <t>ZoneVibe100-珍珠白</t>
  </si>
  <si>
    <t>51096218</t>
  </si>
  <si>
    <t>IGEM089G</t>
  </si>
  <si>
    <t>2024/04/02</t>
  </si>
  <si>
    <t>Logitech_羅技ZoneVibe100無線藍芽耳機麥克風 - 玫瑰粉</t>
  </si>
  <si>
    <t>ZoneVibe100-玫瑰粉</t>
  </si>
  <si>
    <t>51096219</t>
  </si>
  <si>
    <t>IGEM089H</t>
  </si>
  <si>
    <t>Logitech_羅技超薄無線鍵鼠組-玫瑰粉_MK470玫瑰粉</t>
  </si>
  <si>
    <t>MK470玫瑰粉</t>
  </si>
  <si>
    <t>51096222</t>
  </si>
  <si>
    <t>IGEM101E</t>
  </si>
  <si>
    <t>短促2025/11/1-11/30，2024/5/14新機上架</t>
  </si>
  <si>
    <t>玫塊粉</t>
  </si>
  <si>
    <t>USB/2.4GHz/GRAPHITE/玫瑰粉</t>
  </si>
  <si>
    <t>45.5x15x3.5</t>
  </si>
  <si>
    <t>*簡約。現代。纖薄*節省空間，高效辦公*流暢舒適的輸入與滑鼠操控</t>
  </si>
  <si>
    <t>Logitech_羅技WaveKeys人體工學鍵盤-石墨灰_920-012313</t>
  </si>
  <si>
    <t>920-012313</t>
  </si>
  <si>
    <t>51096223</t>
  </si>
  <si>
    <t>IGEM101F</t>
  </si>
  <si>
    <t>短促2026/6/1-7/31，2024/5/14新機上架</t>
  </si>
  <si>
    <t>石墨灰/Bolt</t>
  </si>
  <si>
    <t>23.8x39.4x3.8</t>
  </si>
  <si>
    <t>(2026/07/01~2026/07/31) 隨貨送 \logi滑鼠墊(不挑款)*1 \數量有限送完為止</t>
  </si>
  <si>
    <t>*更多手掌支撐，更少壓力*以您的方式讓生活更順暢*整天舒適打字</t>
  </si>
  <si>
    <t>Logitech_羅技WaveKeys人體工學鍵盤-珍珠白_920-012314</t>
  </si>
  <si>
    <t>920-012314</t>
  </si>
  <si>
    <t>51096224</t>
  </si>
  <si>
    <t>IGEM101G</t>
  </si>
  <si>
    <t>珍珠白/Bolt</t>
  </si>
  <si>
    <t>Logitech_羅技跨平台藍牙鍵盤K380s石墨灰</t>
  </si>
  <si>
    <t>K380s石墨灰</t>
  </si>
  <si>
    <t>51096225</t>
  </si>
  <si>
    <t>IGEM1083</t>
  </si>
  <si>
    <t>短促2026/7/1-7/31</t>
  </si>
  <si>
    <t>石墨灰/藍芽連線/Bolt/BT/Win/iOS/Android/Chrome/Mac/iPad/Linux/Flow3ch/未隨附Bolt接收器</t>
  </si>
  <si>
    <t>136x31x296</t>
  </si>
  <si>
    <t>*Easy-Swtich 3台裝置輕鬆切換*Logi Options+ 自訂快捷鍵*安靜的按鍵敲擊設計</t>
  </si>
  <si>
    <t>Logitech_羅技跨平台藍牙鍵盤K380s珍珠白</t>
  </si>
  <si>
    <t>K380s珍珠白</t>
  </si>
  <si>
    <t>51096226</t>
  </si>
  <si>
    <t>IGEM1084</t>
  </si>
  <si>
    <t>珍珠白/藍芽連線/Bolt/BT/Win/iOS/Android/Chrome/Mac/iPad/Linux/Flow3ch/未隨附Bolt接收器</t>
  </si>
  <si>
    <t>Logitech_羅技跨平台藍牙鍵盤K380s玫瑰粉</t>
  </si>
  <si>
    <t>K380s玫瑰粉</t>
  </si>
  <si>
    <t>51096227</t>
  </si>
  <si>
    <t>IGEM1085</t>
  </si>
  <si>
    <t>玫瑰粉/藍芽連線/Bolt/BT/Win/iOS/Android/Chrome/Mac/iPad/Linux/Flow3ch/未隨附Bolt接收器</t>
  </si>
  <si>
    <t>Logitech_羅技無線鍵鼠組MK540黑</t>
  </si>
  <si>
    <t>MK540黑</t>
  </si>
  <si>
    <t>51096228</t>
  </si>
  <si>
    <t>IGEM110H</t>
  </si>
  <si>
    <t>短促2026/2/1-3/31，2024/9/13新機上架</t>
  </si>
  <si>
    <t>Unifying/m310</t>
  </si>
  <si>
    <t>200x480x530</t>
  </si>
  <si>
    <t>*隨插即用的無線鍵盤滑鼠組合*舒適合手的滑鼠*便利的快捷鍵，提高工作效率</t>
  </si>
  <si>
    <t>Logitech_羅技無線鍵盤K650石墨灰</t>
  </si>
  <si>
    <t>K650石墨灰</t>
  </si>
  <si>
    <t>51096229</t>
  </si>
  <si>
    <t>IGEM120I</t>
  </si>
  <si>
    <t>2025/02/18</t>
  </si>
  <si>
    <t>32x205x468</t>
  </si>
  <si>
    <t>*低緩衝鍵帽設計*支援藍牙與無線連接*新增快捷及媒體鍵*一體成形手托</t>
  </si>
  <si>
    <t>Logitech_羅技無線鍵盤K650珍珠白</t>
  </si>
  <si>
    <t>K650珍珠白</t>
  </si>
  <si>
    <t>51096230</t>
  </si>
  <si>
    <t>IGEM120J</t>
  </si>
  <si>
    <t>Logitech_羅技M750L大手版多工靜音無線滑鼠-石墨灰</t>
  </si>
  <si>
    <t>羅技M750L 石墨灰</t>
  </si>
  <si>
    <t>51096232</t>
  </si>
  <si>
    <t>IGEM15A3</t>
  </si>
  <si>
    <t>118.19x65.63x41.52</t>
  </si>
  <si>
    <t>三個裝置輕鬆切換
雙模連線，自由選擇
減少噪音，提升專注力
24個月電池續航力</t>
  </si>
  <si>
    <t>Logitech_羅技M750L大手版多工靜音無線滑鼠-珍珠白</t>
  </si>
  <si>
    <t>羅技M750L 珍珠白</t>
  </si>
  <si>
    <t>51096233</t>
  </si>
  <si>
    <t>IGEM15A4</t>
  </si>
  <si>
    <t>recolte麗克特 Festino Tsuya Moist 負離子吹風機SMHB-029(白)</t>
  </si>
  <si>
    <t>SMHB-029(W)</t>
  </si>
  <si>
    <t>51097070</t>
  </si>
  <si>
    <t>IGEM091L</t>
  </si>
  <si>
    <t>2024/09/25</t>
  </si>
  <si>
    <t>113/9/25調降，10/20新機上架</t>
  </si>
  <si>
    <t>110V/60Hz/1000W</t>
  </si>
  <si>
    <t>185x155x44</t>
  </si>
  <si>
    <t>*機身僅約270g。*提升秀髮光澤1.2倍*負離子x遠紅外線雙重技術*減少吹乾時間35%，最大風速47m/s</t>
  </si>
  <si>
    <t>recolte麗克特 Air Oven Toaster 氣炸烤箱RFT-1(白)</t>
  </si>
  <si>
    <t>RFT-1(W)</t>
  </si>
  <si>
    <t>51097071</t>
  </si>
  <si>
    <t>IGEM091M</t>
  </si>
  <si>
    <t>2023/10/20</t>
  </si>
  <si>
    <t>10/20新機上架</t>
  </si>
  <si>
    <t>110V/60Hz/1300W</t>
  </si>
  <si>
    <t>100x253x162</t>
  </si>
  <si>
    <t>*最高230°C高速氣旋循環烘烤，去除食材多餘油脂!*可輕鬆製作各種菜餚，包括炸、燒烤、烘烤和重新加熱食材*氣炸、炙烤、烤吐司、慢烤/解凍等四種料理模式*劃時代結構設計，烤箱背面可打開清潔!</t>
  </si>
  <si>
    <t>recolte麗克特 Compact Bakery 製麵包機RBK-1(白)</t>
  </si>
  <si>
    <t>RBK-1(W)</t>
  </si>
  <si>
    <t>51097073</t>
  </si>
  <si>
    <t>IGEM091O</t>
  </si>
  <si>
    <t>2024/12/11</t>
  </si>
  <si>
    <t>2024/12/11短促，10/20新機上架</t>
  </si>
  <si>
    <t>烤/製麵包機</t>
  </si>
  <si>
    <t>110V/60Hz/450W</t>
  </si>
  <si>
    <t>270x210x310</t>
  </si>
  <si>
    <t>*匠心設計厚釜2.5mm內鍋，熱能完美保存*搭載12種精心設計的菜單模式選擇，滿足各式日常生活料理*13小時預約功能*3種烤色選擇</t>
  </si>
  <si>
    <t>recolte麗克特 Compact Bakery 製麵包機RBK-1(灰黑)</t>
  </si>
  <si>
    <t>RBK-1(GY)</t>
  </si>
  <si>
    <t>51097074</t>
  </si>
  <si>
    <t>IGEM091P</t>
  </si>
  <si>
    <t>recolte麗克特 Hot Plate 電烤盤RHP-1(紅)</t>
  </si>
  <si>
    <t>RHP-1(R)</t>
  </si>
  <si>
    <t>51097076</t>
  </si>
  <si>
    <t>IGEM091R</t>
  </si>
  <si>
    <t>(中秋員購兌點專案) 2025/10/1短促，2025/9/1短促，2024/7/1短促，10/20新機上架</t>
  </si>
  <si>
    <t>155x445x250</t>
  </si>
  <si>
    <t>*隨附燒烤盤、平煎盤，可以運用在各式不同料理*烤盤內嵌加熱器設計，實現和在爐火上相同效果的快速導熱*四段溫控選擇，可自由選擇喜好的溫度 (約80°C~250°C)*主機可拆卸清洗，清潔便利</t>
  </si>
  <si>
    <t>recolte麗克特 Bonne 萬用調理機RCP-3(白)</t>
  </si>
  <si>
    <t>RCP-3(W)</t>
  </si>
  <si>
    <t>51097079</t>
  </si>
  <si>
    <t>IGEM091U</t>
  </si>
  <si>
    <t>2025/10/20</t>
  </si>
  <si>
    <t>2025/10/20缺貨，11/10新機上架</t>
  </si>
  <si>
    <t>110V/60Hz/200W</t>
  </si>
  <si>
    <t>234x124x177</t>
  </si>
  <si>
    <t>*1機7役，切碎、攪拌、剁碎、研磨、磨泥、打發、碎冰等一機完成!*隨附四刃刀頭、磨泥盤、奶油攪拌盤三種配件*調理杯採用BPA FreeTritan材質，安全耐用無毒*輕鬆快速製作各式軟性食品、副食品、刨冰或冰沙</t>
  </si>
  <si>
    <t>recolte麗克特 Ciel果汁機RSB-4(白)</t>
  </si>
  <si>
    <t>RSB-4(W)</t>
  </si>
  <si>
    <t>51097080</t>
  </si>
  <si>
    <t>IGEM091V</t>
  </si>
  <si>
    <t>2026/5/1到貨，2026/3/20缺貨，2025/4/1短促，2024/11/5缺貨，11/10新機上架</t>
  </si>
  <si>
    <t>110V/60Hz/170W</t>
  </si>
  <si>
    <t>290x85x85</t>
  </si>
  <si>
    <t>*二層結構設計，防止結露強化保冷效果，清涼帶著走*四枚刃鋒利刀頭，可輕易調理各式食材，完美調和*打造獨一無二的專屬果汁杯*果汁杯內側錐柱設計，攪拌更均勻</t>
  </si>
  <si>
    <t>recolte麗克特 Air Oven 氣炸鍋RAO-1(紅)</t>
  </si>
  <si>
    <t>RAO-1(R)</t>
  </si>
  <si>
    <t>51097081</t>
  </si>
  <si>
    <t>IGEM091W</t>
  </si>
  <si>
    <t>2024/10/1短促，2024/7/1短促，2024/3/19到貨，2/5缺貨，11/10新機上架</t>
  </si>
  <si>
    <t>110V/60Hz/1200W</t>
  </si>
  <si>
    <t>266x212x270</t>
  </si>
  <si>
    <t>*可輕鬆製作各種菜餚，包括炸、燒烤、烘烤和重新加熱食材*2.8公升大容量外鍋(MaxLine 2.4公升)*80℃至200℃多種溫度選擇*60分鐘定時功能</t>
  </si>
  <si>
    <t>recolte麗克特 Combo 食物調理機RCP-6(白)</t>
  </si>
  <si>
    <t>RCP-6(W)</t>
  </si>
  <si>
    <t>51097084</t>
  </si>
  <si>
    <t>IGEM091Z</t>
  </si>
  <si>
    <t>2024/7/1短促，2024/3/19到貨，2/19缺貨，11/10新機上架</t>
  </si>
  <si>
    <t>110V/60Hz/300W</t>
  </si>
  <si>
    <t>235x170x170</t>
  </si>
  <si>
    <t>*1機7役，細切、攪拌、碎冰、研磨、切碎、打發、揉捏等一機完成*隨附四刃刀頭配件、打發配件、揉捏配件三種配件*隨附Tritan調理壺及不鏽鋼調理壺*不鏽鋼調理壺，清潔便利不易染色染味</t>
  </si>
  <si>
    <t>recolte麗克特 Auto Cooking Pot豆漿機RSY-2(白)</t>
  </si>
  <si>
    <t>RSY-2(W)</t>
  </si>
  <si>
    <t>51097085</t>
  </si>
  <si>
    <t>IGEM0921</t>
  </si>
  <si>
    <t>(中秋員購兌點專案)2025/10/1短促，2024/7/1短促，12/15短促，11/10新機上架</t>
  </si>
  <si>
    <t>110V/60Hz/600W</t>
  </si>
  <si>
    <t>233x165x120</t>
  </si>
  <si>
    <t>*冷熱雙打，豆漿、濃湯、醬汁、湯品、粥、果汁、冰沙、副食品等，各種私房飲品一鍵完成*4枚刃精鋼立體刀頭，高速破壁全方位攪打*600W環狀均勻加熱，鮮喝鮮煮，滑順香濃*304不鏽鋼內膽，安全無異味</t>
  </si>
  <si>
    <t>recolte麗克特 Auto Cooking Pot豆漿機RSY-2(紅)</t>
  </si>
  <si>
    <t>RSY-2(R)</t>
  </si>
  <si>
    <t>51097086</t>
  </si>
  <si>
    <t>IGEM0922</t>
  </si>
  <si>
    <t>recolte麗克特 Coldpress 冷壓萃取慢磨機RCJ-1(白)</t>
  </si>
  <si>
    <t>RCJ-1(W)</t>
  </si>
  <si>
    <t>51097087</t>
  </si>
  <si>
    <t>IGEM0923</t>
  </si>
  <si>
    <t>2025/4/1短促，2024/7/1短促，11/10新機上架</t>
  </si>
  <si>
    <t>110V/60Hz/100W</t>
  </si>
  <si>
    <t>305x95x130</t>
  </si>
  <si>
    <t>*低速冷壓萃取，防止營養流失*果汁果渣自動分離，保留滑潤口感*萃取過程中不易與空氣接觸，抑制食材氧化*可製作美味的冷凍甜品</t>
  </si>
  <si>
    <t>recolte麗克特 Carre調理鍋RPD-4(白)</t>
  </si>
  <si>
    <t>RPD-4(W)</t>
  </si>
  <si>
    <t>51097104</t>
  </si>
  <si>
    <t>IGEM0992</t>
  </si>
  <si>
    <t>2024/12/26到貨，2024/11/13缺貨，2024/7/1短促，2024/4/1新機上架</t>
  </si>
  <si>
    <t>代理商</t>
  </si>
  <si>
    <t>近期贈品規劃</t>
  </si>
  <si>
    <t>冷氣能力(kW)</t>
  </si>
  <si>
    <t>暖氣能力(kW)</t>
  </si>
  <si>
    <t>冷氣季節性能因素CSPF</t>
  </si>
  <si>
    <t>室內外機配線數</t>
  </si>
  <si>
    <t>節能認證到期日</t>
  </si>
  <si>
    <t>省水標章到期日</t>
  </si>
  <si>
    <t>冷房能力(室外機)</t>
  </si>
  <si>
    <t>空調</t>
  </si>
  <si>
    <t>聲寶</t>
  </si>
  <si>
    <t>聲寶17-23坪R32一對一變頻分離式冷專空調 AM-NF110D/AU-NF110D</t>
  </si>
  <si>
    <t>AM-NF110D/AU-NF110D</t>
  </si>
  <si>
    <t>51001169</t>
  </si>
  <si>
    <t>IGEM079Z</t>
  </si>
  <si>
    <t>2023/7/26上架</t>
  </si>
  <si>
    <t>一對一變頻冷專</t>
  </si>
  <si>
    <t>17-23坪</t>
  </si>
  <si>
    <t>室外機:890x1050x500;室內機:480x1495x410</t>
  </si>
  <si>
    <t>能源效率</t>
  </si>
  <si>
    <t>7年</t>
  </si>
  <si>
    <t>*R32環保冷媒全變頻 *強化防鏽設計*搭配壁掛1級能效*好貼心液晶無線遙控</t>
  </si>
  <si>
    <t>11</t>
  </si>
  <si>
    <t>5.03</t>
  </si>
  <si>
    <t>室外機</t>
  </si>
  <si>
    <t>聲寶 3~5坪1級能效變頻右吹冷專窗型冷氣 AW-PF22D</t>
  </si>
  <si>
    <t>AW-PF22D</t>
  </si>
  <si>
    <t>51001227</t>
  </si>
  <si>
    <t>IGEM077Z</t>
  </si>
  <si>
    <t>9/1-9/30恢復原短促、8/1調降、2025/1/1調降、2024/1/30正常供貨、2023/5/1-6/30短促、2023/3/15新機上架</t>
  </si>
  <si>
    <t>窗型變頻冷專</t>
  </si>
  <si>
    <t>3-5坪</t>
  </si>
  <si>
    <t>350x451x675</t>
  </si>
  <si>
    <t>上網登錄享7年</t>
  </si>
  <si>
    <t>(2026/07/01~2026/12/31) 中華獨家現折，售價已折</t>
  </si>
  <si>
    <t>*R32環保冷媒*全系列一級能效*1+1清淨濾網(HEPA濾網+奈米光觸媒)*窄身設計重量更輕 靈活安裝*強化防鏽設計*我的最愛液晶無線遙控*全系列台灣製造</t>
  </si>
  <si>
    <t>2.2</t>
  </si>
  <si>
    <t>4.72</t>
  </si>
  <si>
    <t>聲寶 4~6坪1級能效變頻右吹冷專窗型冷氣 AW-PF28D</t>
  </si>
  <si>
    <t>AW-PF28D</t>
  </si>
  <si>
    <t>51001228</t>
  </si>
  <si>
    <t>IGEM0781</t>
  </si>
  <si>
    <t>4-6坪</t>
  </si>
  <si>
    <t>3</t>
  </si>
  <si>
    <t>4.59</t>
  </si>
  <si>
    <t>聲寶 5~7坪2級能效變頻右吹冷專窗型冷氣 AW-PF36D</t>
  </si>
  <si>
    <t>AW-PF36D</t>
  </si>
  <si>
    <t>51001229</t>
  </si>
  <si>
    <t>IGEM0782</t>
  </si>
  <si>
    <t>9/1-9/30恢復原短促、8/1調降、6/30調價、2025/1/1調降、2024/1/30正常供貨、5/5缺貨。2023/5/1-6/30短促、2023/3/15新機上架</t>
  </si>
  <si>
    <t>5-7坪</t>
  </si>
  <si>
    <t>3.6</t>
  </si>
  <si>
    <t>4.42</t>
  </si>
  <si>
    <t>聲寶 6~8坪1級能效變頻右吹冷專窗型冷氣 AW-PF41D</t>
  </si>
  <si>
    <t>AW-PF41D</t>
  </si>
  <si>
    <t>51001230</t>
  </si>
  <si>
    <t>IGEM0783</t>
  </si>
  <si>
    <t>9/1-9/30恢復原短促、8/1調降、6/30調價、2025/1/1調降、2023/5/1-6/30短促、2023/3/15新機上架</t>
  </si>
  <si>
    <t>6-8坪</t>
  </si>
  <si>
    <t>428x660x780</t>
  </si>
  <si>
    <t>4.2</t>
  </si>
  <si>
    <t>4.9</t>
  </si>
  <si>
    <t>聲寶 8~11坪1級能效變頻右吹冷專窗型冷氣 AW-PF50D</t>
  </si>
  <si>
    <t>AW-PF50D</t>
  </si>
  <si>
    <t>51001231</t>
  </si>
  <si>
    <t>IGEM0784</t>
  </si>
  <si>
    <t>8-11坪</t>
  </si>
  <si>
    <t>5.5</t>
  </si>
  <si>
    <t>4.6</t>
  </si>
  <si>
    <t>聲寶12-16坪R32一對一變頻分離式冷暖空調 AM-PF86DC1/AU-PF86DC1</t>
  </si>
  <si>
    <t>AM-PF86DC1/AU-PF86DC1</t>
  </si>
  <si>
    <t>51001296</t>
  </si>
  <si>
    <t>IGEM099H</t>
  </si>
  <si>
    <t>9/1-12/31恢復原短促、8/1調降、3/28-12/31短促、2025/1/1調降、2024/4/1新機上架，5/1-12/31短促</t>
  </si>
  <si>
    <t>一對一變頻冷暖</t>
  </si>
  <si>
    <t>12-16坪</t>
  </si>
  <si>
    <t>室外機:750x900x340;室內機:360x1280x260</t>
  </si>
  <si>
    <t>*變頻1級能效*七大金級防鏽*急凍雙洗淨功能*PICO PURE科技除菌、防霉、脫臭*濾網升級HEPA、奈米光觸媒濾網*4D大方吹風向*我的最愛專利液晶無線遙控*靜音、省力、強力便利鍵*預約定時開、關機功能*台灣製造</t>
  </si>
  <si>
    <t>2.8</t>
  </si>
  <si>
    <t>3.1</t>
  </si>
  <si>
    <t>6.6</t>
  </si>
  <si>
    <t>聲寶 R32一對二變頻分離式冷暖空調 AU-PF521DC2+AM-PF28DC+AM-PF28DC</t>
  </si>
  <si>
    <t>AU-PF521DC2+AM-PF28DC+AM-PF28DC</t>
  </si>
  <si>
    <t>51001297</t>
  </si>
  <si>
    <t>IGEM099I</t>
  </si>
  <si>
    <t>9/1-12/31恢復原短促、8/1調降、4/7短暫缺貨、2025/1/1調降、2024/4/1新機上架，5/1-12/31短促</t>
  </si>
  <si>
    <t>一對多變頻冷暖</t>
  </si>
  <si>
    <t>4-6坪+4-6坪</t>
  </si>
  <si>
    <t>室外機:585x810x280;室內機:276x816x220</t>
  </si>
  <si>
    <t>*R32環保冷媒全變頻 *藍波強化防鏽防沼氣設計*搭配壁掛1級能效*我的最愛液晶無線遙控*可搭配PF&amp;NF壁掛/
 NF吊隱內機*內機搭配匹配方式請參照變頻1對多匹配表*全系列台灣製造</t>
  </si>
  <si>
    <t>5.6</t>
  </si>
  <si>
    <t>5.8</t>
  </si>
  <si>
    <t>6</t>
  </si>
  <si>
    <t>聲寶5-7坪R32一對一變頻吊隱分離式冷暖空調 AU-NF36DC/CH-NF36DC</t>
  </si>
  <si>
    <t>AU-NF36DC/CH-NF36DC</t>
  </si>
  <si>
    <t>51001302</t>
  </si>
  <si>
    <t>IGEM099N</t>
  </si>
  <si>
    <t>2024/4/1新機上架</t>
  </si>
  <si>
    <t>一對一吊隱冷暖</t>
  </si>
  <si>
    <t>室外機:540x780x260;室內機:190x700x447</t>
  </si>
  <si>
    <t>*R32環保冷媒全變頻*強化防鏽設計*我的最愛液晶無線遙控器*可擴充Wifi遠端智慧控制*可擴充TaiSEIA 101*智慧家庭物聯網通訊協定*可擴充Modbus通訊協定*全系列台灣製造</t>
  </si>
  <si>
    <t>5.87</t>
  </si>
  <si>
    <t>聲寶6-8坪R32一對一變頻吊隱分離式冷暖空調 AU-NF41DC/CH-NF41DC</t>
  </si>
  <si>
    <t>AU-NF41DC/CH-NF41DC</t>
  </si>
  <si>
    <t>51001303</t>
  </si>
  <si>
    <t>IGEM099O</t>
  </si>
  <si>
    <t>室外機:585x810x280;室內機:190x910x447</t>
  </si>
  <si>
    <t>*R32環保冷媒全變頻 *強化防鏽設計*我的最愛液晶無線遙控器*可擴充Wifi遠端智慧控制*可擴充TaiSEIA 101*智慧家庭物聯網通訊協定*可擴充Modbus通訊協定*全系列台灣製造</t>
  </si>
  <si>
    <t>4.1</t>
  </si>
  <si>
    <t>5.33</t>
  </si>
  <si>
    <t>聲寶8-10坪R32一對一變頻吊隱分離式冷暖空調 AU-NF50DC/CH-NF50DC</t>
  </si>
  <si>
    <t>AU-NF50DC/CH-NF50DC</t>
  </si>
  <si>
    <t>51001304</t>
  </si>
  <si>
    <t>IGEM099P</t>
  </si>
  <si>
    <t>8-10坪</t>
  </si>
  <si>
    <t>5</t>
  </si>
  <si>
    <t>聲寶11-15坪R32一對一變頻吊隱分離式冷暖空調 AU-NF72DC/CH-NF72DC</t>
  </si>
  <si>
    <t>AU-NF72DC/CH-NF72DC</t>
  </si>
  <si>
    <t>51001305</t>
  </si>
  <si>
    <t>IGEM099Q</t>
  </si>
  <si>
    <t>11-15坪</t>
  </si>
  <si>
    <t>室外機:667x860x310;室內機:190x1180x447</t>
  </si>
  <si>
    <t>7.2</t>
  </si>
  <si>
    <t>7.8</t>
  </si>
  <si>
    <t>5.38</t>
  </si>
  <si>
    <t>聲寶12-16坪R32一對一變頻吊隱分離式冷暖空調 AU-NF86DC1/CH-NF86DC1</t>
  </si>
  <si>
    <t>AU-NF86DC1/CH-NF86DC1</t>
  </si>
  <si>
    <t>51001306</t>
  </si>
  <si>
    <t>IGEM099R</t>
  </si>
  <si>
    <t>室外機:750x900x340;室內機:190x1180x447</t>
  </si>
  <si>
    <t>8.6</t>
  </si>
  <si>
    <t>5.37</t>
  </si>
  <si>
    <t>聲寶17-23坪R32一對一變頻吊隱分離式冷暖空調 AU-NF110DC1/ACH-NF110DC1</t>
  </si>
  <si>
    <t>AU-NF110DC1/CH-NF110DC1</t>
  </si>
  <si>
    <t>51001307</t>
  </si>
  <si>
    <t>IGEM099S</t>
  </si>
  <si>
    <t>聲寶 3-5坪旗艦系列一對一分離式變頻冷暖空調 AU-PH22DC/AM-PH22DC</t>
  </si>
  <si>
    <t>AU-PH22DC/AM-PH22DC</t>
  </si>
  <si>
    <t>51001338</t>
  </si>
  <si>
    <t>IGEM124Q</t>
  </si>
  <si>
    <t>9/1回價、8/1-8/31短促、2025/4/17上架</t>
  </si>
  <si>
    <t>室外機:540x715x240;室內機:293x850x219</t>
  </si>
  <si>
    <t>全機3年,上網登錄7年</t>
  </si>
  <si>
    <t>(2026/07/01~2026/12/31) 中華獨家現折1366元（售價已折）</t>
  </si>
  <si>
    <t>*R32環保冷媒全1級變頻*全系列能源效率1級*全新Ai體感自控科技*適齡舒眠(四種年齡層設定)*PicoPure+ 抑菌離子科技*簡拆易潔(風道扇葉快易潔)*急凍雙洗淨(內&amp;外機洗淨)*可擴充離線語音控制器*強化防鏽&amp;抗沼鏽*4D大方吹(四方電動擺葉)*奈米光觸媒+HEPA濾網*可擴充Wifi遠端智慧控制*全新便捷液晶無線遙控*支援TaiSEIA 101智慧家庭物聯網通訊協定*全系列台灣製造</t>
  </si>
  <si>
    <t>2.3</t>
  </si>
  <si>
    <t>2.6</t>
  </si>
  <si>
    <t>6.31</t>
  </si>
  <si>
    <t>聲寶 4-6坪旗艦系列一對一分離式變頻冷暖空調  AU-PH28DC/AM-PH28DC</t>
  </si>
  <si>
    <t>AU-PH28DC/AM-PH28DC</t>
  </si>
  <si>
    <t>51001339</t>
  </si>
  <si>
    <t>IGEM124R</t>
  </si>
  <si>
    <t>(2026/07/01~2026/12/31) 中華獨家現折1866元（售價已折）</t>
  </si>
  <si>
    <t>2.9</t>
  </si>
  <si>
    <t>3.3</t>
  </si>
  <si>
    <t>6.7</t>
  </si>
  <si>
    <t>聲寶 5-7坪旗艦系列一對一分離式變頻冷暖空調 AU-PH36DC/AM-PH36DC</t>
  </si>
  <si>
    <t>AU-PH36DC/AM-PH36DC</t>
  </si>
  <si>
    <t>51001340</t>
  </si>
  <si>
    <t>IGEM124S</t>
  </si>
  <si>
    <t>室外機:543x785x260;室內機:293x850x219</t>
  </si>
  <si>
    <t>(2026/07/01~2026/12/31) 中華獨家現折1900元（售價已折）</t>
  </si>
  <si>
    <t>3.9</t>
  </si>
  <si>
    <t>6.23</t>
  </si>
  <si>
    <t>聲寶 6-8坪旗艦系列一對一分離式變頻冷暖空調  AU-PH41DC/AM-PH41DC</t>
  </si>
  <si>
    <t>AU-PH41DC/AM-PH41DC</t>
  </si>
  <si>
    <t>51001341</t>
  </si>
  <si>
    <t>IGEM124T</t>
  </si>
  <si>
    <t>室外機:543x785x260;室內機:301x972x242</t>
  </si>
  <si>
    <t>(2026/07/01~2026/12/31) 中華獨家現折1920元（售價已折）</t>
  </si>
  <si>
    <t>5.72</t>
  </si>
  <si>
    <t>聲寶 8-10坪旗艦系列一對一分離式變頻冷暖空調  AU-PH50DC/AM-PH50DC</t>
  </si>
  <si>
    <t>AU-PH50DC/AM-PH50DC</t>
  </si>
  <si>
    <t>51001342</t>
  </si>
  <si>
    <t>IGEM124U</t>
  </si>
  <si>
    <t>室外機:585x810x280;室內機:301x972x242</t>
  </si>
  <si>
    <t>(2026/07/01~2026/12/31) 中華獨家現折2020元（售價已折）</t>
  </si>
  <si>
    <t>4</t>
  </si>
  <si>
    <t>聲寶 10-13坪旗艦系列一對一分離式變頻冷暖空調  AU-PH63DC/AM-PH63DC</t>
  </si>
  <si>
    <t>AU-PH63DC/AM-PH63DC</t>
  </si>
  <si>
    <t>51001343</t>
  </si>
  <si>
    <t>IGEM124V</t>
  </si>
  <si>
    <t>10-13坪</t>
  </si>
  <si>
    <t>室外機:667x860x310;室內機:320x1070x243</t>
  </si>
  <si>
    <t>(2026/07/01~2026/12/31) 中華獨家現折2410元（售價已折）</t>
  </si>
  <si>
    <t>6.3</t>
  </si>
  <si>
    <t>聲寶 11-15坪旗艦系列一對一分離式變頻冷暖空調  AU-PH72DC/AM-PH72DC</t>
  </si>
  <si>
    <t>AU-PH72DC/AM-PH72DC</t>
  </si>
  <si>
    <t>51001344</t>
  </si>
  <si>
    <t>IGEM124W</t>
  </si>
  <si>
    <t>(2026/07/01~2026/12/31) 中華獨家現折2485元（售價已折）</t>
  </si>
  <si>
    <t>5.7</t>
  </si>
  <si>
    <t>聲寶 12-16坪旗艦系列一對一分離式變頻冷暖空調  AU-PH88DC/AM-PH88DC</t>
  </si>
  <si>
    <t>AU-PH88DC/AM-PH88DC</t>
  </si>
  <si>
    <t>51001345</t>
  </si>
  <si>
    <t>IGEM124X</t>
  </si>
  <si>
    <t>室外機:750x900x240;室內機:363x1330x274</t>
  </si>
  <si>
    <t>(2026/07/01~2026/12/31) 中華獨家現折2700元（售價已折）</t>
  </si>
  <si>
    <t>8.8</t>
  </si>
  <si>
    <t>5.65</t>
  </si>
  <si>
    <t>聲寶3-5坪1級變頻右吹窗型冷暖空調 AW-RH22DC</t>
  </si>
  <si>
    <t>AW-RH22DC</t>
  </si>
  <si>
    <t>51001346</t>
  </si>
  <si>
    <t>IGEM124Y</t>
  </si>
  <si>
    <t>窗型變頻冷暖</t>
  </si>
  <si>
    <t>室外機:350x560x655</t>
  </si>
  <si>
    <t>(2026/07/01~2026/12/31) 中華獨家現折970元（售價已折）</t>
  </si>
  <si>
    <t>*急凍雙洗淨(內&amp;外洗淨)*R32環保冷媒*全系列一級能效*1+1清淨濾網(HEPA濾網+奈米光觸媒)*強化防鏽&amp;抗沼鏽*全新便捷液晶無線遙控*全系列台灣製造</t>
  </si>
  <si>
    <t>4.48</t>
  </si>
  <si>
    <t>聲寶4-6坪1級變頻右吹窗型冷暖空調 AW-RH28DC</t>
  </si>
  <si>
    <t>AW-RH28DC</t>
  </si>
  <si>
    <t>51001347</t>
  </si>
  <si>
    <t>IGEM124Z</t>
  </si>
  <si>
    <t>(2026/07/01~2026/12/31) 中華獨家現折1167元（售價已折）</t>
  </si>
  <si>
    <t>聲寶5-7坪1級變頻右吹窗型冷暖空調 AW-RH36DC</t>
  </si>
  <si>
    <t>AW-RH36DC</t>
  </si>
  <si>
    <t>51001348</t>
  </si>
  <si>
    <t>IGEM1251</t>
  </si>
  <si>
    <t>(2026/07/01~2026/12/31) 中華獨家現折1210元（售價已折）</t>
  </si>
  <si>
    <t>4.65</t>
  </si>
  <si>
    <t>聲寶6-8坪1級變頻右吹窗型冷暖空調 AW-RH41DC</t>
  </si>
  <si>
    <t>AW-RH41DC</t>
  </si>
  <si>
    <t>51001349</t>
  </si>
  <si>
    <t>IGEM1252</t>
  </si>
  <si>
    <t>室外機:428x660x773</t>
  </si>
  <si>
    <t>(2026/07/01~2026/12/31) 中華獨家現折1502元（售價已折）</t>
  </si>
  <si>
    <t>4.47</t>
  </si>
  <si>
    <t>聲寶8-10坪1級變頻右吹窗型冷暖空調 AW-RH50DC</t>
  </si>
  <si>
    <t>AW-RH50DC</t>
  </si>
  <si>
    <t>51001350</t>
  </si>
  <si>
    <t>IGEM1253</t>
  </si>
  <si>
    <t>(2026/07/01~2026/12/31) 中華獨家現折1500元（售價已折）</t>
  </si>
  <si>
    <t>4.44</t>
  </si>
  <si>
    <t>聲寶10-13坪1級變頻右吹窗型冷暖空調 AW-RH63DC</t>
  </si>
  <si>
    <t>AW-RH63DC</t>
  </si>
  <si>
    <t>51001351</t>
  </si>
  <si>
    <t>IGEM1254</t>
  </si>
  <si>
    <t>10-13</t>
  </si>
  <si>
    <t>4.77</t>
  </si>
  <si>
    <t>聲寶11-15坪1級變頻右吹窗型冷暖空調 AW-RH72DC</t>
  </si>
  <si>
    <t>AW-RH72DC</t>
  </si>
  <si>
    <t>51001352</t>
  </si>
  <si>
    <t>IGEM1255</t>
  </si>
  <si>
    <t>(2026/07/01~2026/12/31) 中華獨家現折1710元（售價已折）</t>
  </si>
  <si>
    <t>4.15</t>
  </si>
  <si>
    <t>聲寶3-5坪1級變頻左吹窗型冷暖空調 AW-LH22DC</t>
  </si>
  <si>
    <t>AW-LH22DC</t>
  </si>
  <si>
    <t>51001353</t>
  </si>
  <si>
    <t>IGEM1256</t>
  </si>
  <si>
    <t>聲寶4-6坪1級變頻左吹窗型冷暖空調 AW-LH28DC</t>
  </si>
  <si>
    <t>AW-LH28DC</t>
  </si>
  <si>
    <t>51001354</t>
  </si>
  <si>
    <t>IGEM1257</t>
  </si>
  <si>
    <t>聲寶5-7坪1級變頻左吹窗型冷暖空調 AW-LH36DC</t>
  </si>
  <si>
    <t>AW-LH36DC</t>
  </si>
  <si>
    <t>51001355</t>
  </si>
  <si>
    <t>IGEM1258</t>
  </si>
  <si>
    <t>聲寶6-8坪1級變頻左吹窗型冷暖空調 AW-LH41DC</t>
  </si>
  <si>
    <t>AW-LH41DC</t>
  </si>
  <si>
    <t>51001356</t>
  </si>
  <si>
    <t>IGEM1259</t>
  </si>
  <si>
    <t>聲寶8-10坪1級變頻左吹窗型冷暖空調 AW-LH50DC</t>
  </si>
  <si>
    <t>AW-LH50DC</t>
  </si>
  <si>
    <t>51001357</t>
  </si>
  <si>
    <t>IGEM125A</t>
  </si>
  <si>
    <t>聲寶10-13坪1級變頻左吹窗型冷暖空調 AW-LH63DC</t>
  </si>
  <si>
    <t>AW-LH63DC</t>
  </si>
  <si>
    <t>51001358</t>
  </si>
  <si>
    <t>IGEM125B</t>
  </si>
  <si>
    <t>聲寶11-15坪1級變頻左吹窗型冷暖空調 AW-LH72DC</t>
  </si>
  <si>
    <t>AW-LH72DC</t>
  </si>
  <si>
    <t>51001359</t>
  </si>
  <si>
    <t>IGEM125C</t>
  </si>
  <si>
    <t>聲寶 5-7坪1級變頻右吹窗型冷專空調 AW-PF36D1</t>
  </si>
  <si>
    <t>AW-PF36D1</t>
  </si>
  <si>
    <t>51001360</t>
  </si>
  <si>
    <t>IGEM125D</t>
  </si>
  <si>
    <t>室外機:350x451x675</t>
  </si>
  <si>
    <t>(2026/07/01~2026/12/31) 中華獨家現折1070元（售價已折）</t>
  </si>
  <si>
    <t>*R32環保冷媒*全系列一級能效*1+1清淨濾網 (HEPA濾網+奈米光觸媒)*窄身設計重量更輕 靈活安裝*強化防鏽設計*我的最愛液晶無線遙控*節能標章*環保標章(申請中)*全系列台灣製造</t>
  </si>
  <si>
    <t>4.55</t>
  </si>
  <si>
    <t>聲寶 6-8坪1級變頻右吹窗型冷專空調 AW-PF41D1</t>
  </si>
  <si>
    <t>AW-PF41D1</t>
  </si>
  <si>
    <t>51001361</t>
  </si>
  <si>
    <t>IGEM125E</t>
  </si>
  <si>
    <t>室外機:428x660x780</t>
  </si>
  <si>
    <t>(2026/07/01~2026/12/31) 中華獨家現折1110元（售價已折）</t>
  </si>
  <si>
    <t>5.11</t>
  </si>
  <si>
    <t>聲寶 8-11坪1級變頻右吹窗型冷專空調 AW-PF50D1</t>
  </si>
  <si>
    <t>AW-PF50D1</t>
  </si>
  <si>
    <t>51001362</t>
  </si>
  <si>
    <t>IGEM125F</t>
  </si>
  <si>
    <t>(2026/07/01~2026/12/31) 中華獨家現折940元（售價已折）</t>
  </si>
  <si>
    <t>5.14</t>
  </si>
  <si>
    <t>聲寶 9-12坪1級變頻右吹窗型冷專空調 AW-PF65D1</t>
  </si>
  <si>
    <t>AW-PF65D1</t>
  </si>
  <si>
    <t>51001363</t>
  </si>
  <si>
    <t>IGEM125G</t>
  </si>
  <si>
    <t>9-12坪</t>
  </si>
  <si>
    <t>(2026/07/01~2026/12/31) 中華獨家現折960元（售價已折）</t>
  </si>
  <si>
    <t>6.5</t>
  </si>
  <si>
    <t>聲寶17-23坪R32一對一變頻分離式冷暖空調 AU-NF110DC1/AM-NF110DC1</t>
  </si>
  <si>
    <t>AU-NF110DC1/AM-NF110DC1</t>
  </si>
  <si>
    <t>51001369</t>
  </si>
  <si>
    <t>IGEM129Y</t>
  </si>
  <si>
    <t>6/11上架，設為專案，請來電通知開放受理</t>
  </si>
  <si>
    <t>*R32環保冷媒全變頻*全系列能源效率1級*可擴充Wifi遠端智慧控制*雙抗蝕(抗鏽蝕&amp;沼蝕設計)*急凍雙洗淨(內&amp;外機洗淨) (發明專利第I856283~84號)</t>
  </si>
  <si>
    <t>11.5</t>
  </si>
  <si>
    <t>6.02</t>
  </si>
  <si>
    <t>1.25</t>
  </si>
  <si>
    <t>聲寶3-5坪R32一對一變頻分離式冷暖空調 AM-NF22DC1/AU-NF22DC1</t>
  </si>
  <si>
    <t>AM-NF22DC1/AU-NF22DC1</t>
  </si>
  <si>
    <t>51001397</t>
  </si>
  <si>
    <t>IGEM153F</t>
  </si>
  <si>
    <t>114/12/31</t>
  </si>
  <si>
    <t>室外機:588x830x340;室內機:265x870x335</t>
  </si>
  <si>
    <t>台灣;壓縮機:中國</t>
  </si>
  <si>
    <t>R32環保冷媒全變頻
全系列能源效率1級
可擴充Wifi遠端智慧控制
雙抗蝕(抗鏽蝕&amp;沼蝕設計)
急凍雙洗淨(內&amp;外機洗淨) (發明專利第I856283~84號)
可擴充離線語音控制器 (新型專利第M661033號)
4D大方吹(四方電動擺葉)
奈米光觸媒+HEPA濾網
我的最愛液晶無線遙控
節能標章
環保標章
可擴充TaiSEIA 101
智慧家庭物聯網通訊協定
可擴充Modbus通訊協定
全系列台灣製造</t>
  </si>
  <si>
    <t>聲寶4-6坪R32一對一變頻分離式冷暖空調 AM-NF28DC/AU-NF28DC</t>
  </si>
  <si>
    <t>AM-NF28DC/AU-NF28DC</t>
  </si>
  <si>
    <t>51001398</t>
  </si>
  <si>
    <t>IGEM153G</t>
  </si>
  <si>
    <t>114/12/31上架</t>
  </si>
  <si>
    <t>室外機:600x910x360;室內機:265x870x335</t>
  </si>
  <si>
    <t>R32環保冷媒全變頻 
強化防鏽設計
搭配壁掛1級能效
好貼心液晶無線遙控</t>
  </si>
  <si>
    <t>聲寶5-7坪R32一對一變頻分離式冷暖空調 AM-NF36DC/AU-NF36DC</t>
  </si>
  <si>
    <t>AM-NF36DC/AU-NF36DC</t>
  </si>
  <si>
    <t>51001399</t>
  </si>
  <si>
    <t>IGEM153H</t>
  </si>
  <si>
    <t>聲寶6-8坪R32一對一變頻分離式冷暖空調 AM-NF41DC/AU-NF41DC</t>
  </si>
  <si>
    <t>AM-NF41DC/AU-NF41DC</t>
  </si>
  <si>
    <t>51001400</t>
  </si>
  <si>
    <t>IGEM153I</t>
  </si>
  <si>
    <t>室外機:630x935x385;室內機:315x1000x390</t>
  </si>
  <si>
    <t>4.5</t>
  </si>
  <si>
    <t>聲寶8-10坪R32一對一變頻分離式冷暖空調 AM-NF50DC/AU-NF50DC</t>
  </si>
  <si>
    <t>AM-NF50DC/AU-NF50DC</t>
  </si>
  <si>
    <t>51001401</t>
  </si>
  <si>
    <t>IGEM153J</t>
  </si>
  <si>
    <t>聲寶10-13坪R32一對一變頻分離式冷暖空調 AM-NF63DC/AU-NF63DC</t>
  </si>
  <si>
    <t>AM-NF63DC/AU-NF63DC</t>
  </si>
  <si>
    <t>51001402</t>
  </si>
  <si>
    <t>IGEM153K</t>
  </si>
  <si>
    <t>室外機:720x995x420;室內機:315x1170x390</t>
  </si>
  <si>
    <t>7</t>
  </si>
  <si>
    <t>聲寶11-15坪R32一對一變頻分離式冷暖空調 AM-NF72DC/AU-NF72DC</t>
  </si>
  <si>
    <t>AM-NF72DC/AU-NF72DC</t>
  </si>
  <si>
    <t>51001403</t>
  </si>
  <si>
    <t>IGEM153L</t>
  </si>
  <si>
    <t>R32環保冷媒全變頻
全系列能源效率1級
可擴充Wifi遠端智慧控制
可擴充離線語音控制器 (新型專利第M661033號)
4D大方吹(四方電動擺葉)
奈米光觸媒+HEPA濾網
我的最愛液晶無線遙控
環保標章
可擴充TaiSEIA 101
智慧家庭物聯網通訊協定
全系列台灣製造</t>
  </si>
  <si>
    <t>7.6</t>
  </si>
  <si>
    <t>聲寶 12-16坪R32 一對一變頻分離式冷暖空調 AU-NF86DC1/AM-NF86DC1</t>
  </si>
  <si>
    <t>AM-NF86DC1/AU-NF86DC1</t>
  </si>
  <si>
    <t>51001404</t>
  </si>
  <si>
    <t>IGEM153M</t>
  </si>
  <si>
    <t>室外機:820x1060x450;室內機:325x1385x435</t>
  </si>
  <si>
    <t>5.4</t>
  </si>
  <si>
    <t>聲寶3-5坪R32一對一變頻分離式冷暖空調 AU-VF22DC1/AM-VF22DC1</t>
  </si>
  <si>
    <t>AU-VF22DC1/AM-VF22DC1</t>
  </si>
  <si>
    <t>51001411</t>
  </si>
  <si>
    <t>IGEM159L</t>
  </si>
  <si>
    <t>115/3/16新品上架</t>
  </si>
  <si>
    <t>室外機:610x885x335;室內機:380x875x285</t>
  </si>
  <si>
    <t>台灣;壓縮機產地:中國</t>
  </si>
  <si>
    <t>R32環保冷媒全變頻 
全系列能源效率1級
強化防鏽&amp;抗沼鏽
急凍雙洗淨Lite
(內外機洗淨一鍵搞定)
4D大方吹(四方電動擺葉)
節能標章
環保標章(申請中)
我的最愛液晶無線遙控
全系列台灣製造
可擴充TaiSEIA物聯通訊
可擴充Wifi遠端智慧控制</t>
  </si>
  <si>
    <t>2.5</t>
  </si>
  <si>
    <t>2/3</t>
  </si>
  <si>
    <t>聲寶4-6坪R32一對一變頻分離式冷暖空調 AU-VF28DC1/AM-VF28DC1</t>
  </si>
  <si>
    <t>AU-VF28DC1/AM-VF28DC1</t>
  </si>
  <si>
    <t>51001412</t>
  </si>
  <si>
    <t>IGEM159M</t>
  </si>
  <si>
    <t>室外機:615x915x370;室內機:380x875x285</t>
  </si>
  <si>
    <t>聲寶5-7坪R32一對一變頻分離式冷暖空調 AU-VF36DC1/AM-VF36DC1</t>
  </si>
  <si>
    <t>AU-VF36DC1/AM-VF36DC1</t>
  </si>
  <si>
    <t>51001413</t>
  </si>
  <si>
    <t>IGEM159N</t>
  </si>
  <si>
    <t>3.8</t>
  </si>
  <si>
    <t>6.43</t>
  </si>
  <si>
    <t>聲寶6-8坪R32一對一變頻分離式冷暖空調 AU-VF41DC1/AM-VF41DC1</t>
  </si>
  <si>
    <t>AU-VF41DC1/AM-VF41DC1</t>
  </si>
  <si>
    <t>51001414</t>
  </si>
  <si>
    <t>IGEM159O</t>
  </si>
  <si>
    <t>4.4</t>
  </si>
  <si>
    <t>5.74</t>
  </si>
  <si>
    <t>聲寶8-10坪R32一對一變頻分離式冷暖空調 AU-VF50DC1/AM-VF50DC1</t>
  </si>
  <si>
    <t>AU-VF50DC1/AM-VF50DC1</t>
  </si>
  <si>
    <t>51001415</t>
  </si>
  <si>
    <t>IGEM159P</t>
  </si>
  <si>
    <t>室外機:740x995x400;室內機:410x1045x305</t>
  </si>
  <si>
    <t>5.1</t>
  </si>
  <si>
    <t>6.05</t>
  </si>
  <si>
    <t>2/4</t>
  </si>
  <si>
    <t>聲寶10-13坪R32一對一變頻分離式冷暖空調 AU-VF63DC1/AM-VF63DC1</t>
  </si>
  <si>
    <t>AU-VF63DC1/AM-VF63DC1</t>
  </si>
  <si>
    <t>51001416</t>
  </si>
  <si>
    <t>IGEM159Q</t>
  </si>
  <si>
    <t>室外機:740x995x400;室內機:320x1155x415</t>
  </si>
  <si>
    <t>6.8</t>
  </si>
  <si>
    <t>聲寶11-15坪R32一對一變頻分離式冷暖空調 AU-VF72DC1/AM-VF72DC1</t>
  </si>
  <si>
    <t>AU-VF72DC1/AM-VF72DC1</t>
  </si>
  <si>
    <t>51001417</t>
  </si>
  <si>
    <t>IGEM159R</t>
  </si>
  <si>
    <t>室外機:740x995x400;室內機1:320x1155x415</t>
  </si>
  <si>
    <t>7.4</t>
  </si>
  <si>
    <t>聲寶12-16坪R32一對一變頻分離式冷暖空調 AU-VF88DC1/AM-VF88DC1</t>
  </si>
  <si>
    <t>AU-VF88DC1/AM-VF88DC1</t>
  </si>
  <si>
    <t>51001418</t>
  </si>
  <si>
    <t>IGEM159S</t>
  </si>
  <si>
    <t>室外機:885x1090x500;室內機:385x1340x450</t>
  </si>
  <si>
    <t>2/5</t>
  </si>
  <si>
    <t>聲寶3-5坪一對一分離式1級能效變頻冷暖空調AU-NH22DC/AM-NH22DC</t>
  </si>
  <si>
    <t>AU-NH22DC/AM-NH22DC</t>
  </si>
  <si>
    <t>51001419</t>
  </si>
  <si>
    <t>IGEM15AP</t>
  </si>
  <si>
    <t>115/4/1新品上市</t>
  </si>
  <si>
    <t>R32環保冷媒全變頻 
全系列能源效率1級
全新Ai體感自控科技
適齡舒眠(四種年齡層設定)
簡拆易潔(風道扇葉快易潔)
急凍雙洗淨
內機/外機雙鍵個別高效洗淨
(發明專利第I856283~84號) 
可擴充離線語音控制器
強化防鏽&amp;抗沼鏽
4D大方吹(四方電動擺葉)
奈米光觸媒+HEPA濾網
可擴充Wifi遠端智慧控制
全新便捷液晶無線遙控
節能&amp;環保標章
支援TaiSEIA 101
智慧家庭物聯網通訊協定
全系列台灣製造</t>
  </si>
  <si>
    <t>聲寶4-6坪一對一分離式1級能效變頻冷暖空調AU-NH28DC/AM-NH28DC</t>
  </si>
  <si>
    <t>AU-NH28DC/AM-NH28DC</t>
  </si>
  <si>
    <t>51001420</t>
  </si>
  <si>
    <t>IGEM15AQ</t>
  </si>
  <si>
    <t>聲寶5-7坪一對一分離式1級能效變頻冷暖空調5-7坪AU-NH36DC/AM-NH36DC</t>
  </si>
  <si>
    <t>AU-NH36DC/AM-NH36DC</t>
  </si>
  <si>
    <t>51001421</t>
  </si>
  <si>
    <t>IGEM15AR</t>
  </si>
  <si>
    <t>聲寶6-8坪一對一分離式1級能效變頻冷暖空調AU-NH41DC/AM-NH41DC</t>
  </si>
  <si>
    <t>AU-NH41DC/AM-NH41DC</t>
  </si>
  <si>
    <t>51001422</t>
  </si>
  <si>
    <t>IGEM15AS</t>
  </si>
  <si>
    <t>聲寶8-10坪一對一分離式1級能效變頻冷暖空調AU-NH50DC/AM-NH50DC</t>
  </si>
  <si>
    <t>AU-NH50DC/AM-NH50DC</t>
  </si>
  <si>
    <t>51001423</t>
  </si>
  <si>
    <t>IGEM15AT</t>
  </si>
  <si>
    <t>5.2</t>
  </si>
  <si>
    <t>5.91</t>
  </si>
  <si>
    <t>聲寶10-13坪一對一分離式1級能效變頻冷暖空調AU-NH63DC/AM-NH63DC</t>
  </si>
  <si>
    <t>AU-NH63DC/AM-NH63DC</t>
  </si>
  <si>
    <t>51001424</t>
  </si>
  <si>
    <t>IGEM15AU</t>
  </si>
  <si>
    <t>室外機:670x860x310;室內機:320x1070x243</t>
  </si>
  <si>
    <t>聲寶11-15坪一對一分離式1級能效變頻冷暖空調AU-NH72DC/AM-NH72DC</t>
  </si>
  <si>
    <t>AU-NH72DC/AM-NH72DC</t>
  </si>
  <si>
    <t>51001425</t>
  </si>
  <si>
    <t>IGEM15AV</t>
  </si>
  <si>
    <t>聲寶12-16坪一對一分離式1級能效變頻冷暖空調AU-NH92DC/AM-NH92DC</t>
  </si>
  <si>
    <t>AU-NH92DC/AM-NH92DC</t>
  </si>
  <si>
    <t>51001426</t>
  </si>
  <si>
    <t>IGEM15AW</t>
  </si>
  <si>
    <t>室外機:750x900x340;室內機:363x1330x274</t>
  </si>
  <si>
    <t>9.2</t>
  </si>
  <si>
    <t>聲寶4-6坪R32一對一變頻吊隱分離式冷暖空調 AU-NH28DC/CH-NH28DC</t>
  </si>
  <si>
    <t>AU-NH28DC/CH-NH28DC</t>
  </si>
  <si>
    <t>51001427</t>
  </si>
  <si>
    <t>IGEM15AX</t>
  </si>
  <si>
    <t>室外機:190x700x447;室內機:540x715x240</t>
  </si>
  <si>
    <t>R32環保冷媒全變頻 
強化防鏽設計
我的最愛液晶無線遙控器
可擴充Wifi遠端智慧控制
可擴充TaiSEIA 101
智慧家庭物聯網通訊協定
可擴充Modbus通訊協定
全系列台灣製造</t>
  </si>
  <si>
    <t>聲寶5-7坪R32一對一變頻吊隱分離式冷暖空調 AU-NH36DC/CH-NH36DC</t>
  </si>
  <si>
    <t>AU-NH36DC/CH-NH36DC</t>
  </si>
  <si>
    <t>51001428</t>
  </si>
  <si>
    <t>IGEM15AY</t>
  </si>
  <si>
    <t>室外機:190x700x447;室內機:543x785x260</t>
  </si>
  <si>
    <t>5.55</t>
  </si>
  <si>
    <t>聲寶6-8坪R32一對一變頻吊隱分離式冷暖空調 AU-NH41DC/CH-NH41DC</t>
  </si>
  <si>
    <t>AU-NH41DC/CH-NH41DC</t>
  </si>
  <si>
    <t>51001429</t>
  </si>
  <si>
    <t>IGEM15AZ</t>
  </si>
  <si>
    <t>室外機:190x910x447;室內機:543x785x260</t>
  </si>
  <si>
    <t>5.16</t>
  </si>
  <si>
    <t>聲寶8-10坪R32一對一變頻吊隱分離式冷暖空調 AU-NH50DC/CH-NH50DC</t>
  </si>
  <si>
    <t>AU-NH50DC/CH-NH50DC</t>
  </si>
  <si>
    <t>51001430</t>
  </si>
  <si>
    <t>IGEM15B0</t>
  </si>
  <si>
    <t>室外機:190x910x447;室內機:585x810x280</t>
  </si>
  <si>
    <t>聲寶11-15坪R32一對一變頻吊隱分離式冷暖空調 AU-NH72DC/CH-NH72DC</t>
  </si>
  <si>
    <t>AU-NH72DC/CH-NH72DC</t>
  </si>
  <si>
    <t>51001431</t>
  </si>
  <si>
    <t>IGEM15B1</t>
  </si>
  <si>
    <t>室外機:190x1180x447;室內機:667x860x310</t>
  </si>
  <si>
    <t>聲寶17-23坪R32一對一變頻吊隱分離式冷暖空調 AU-NH92DC/CH-NH92DC</t>
  </si>
  <si>
    <t>AU-NH92DC/CH-NH92DC</t>
  </si>
  <si>
    <t>51001432</t>
  </si>
  <si>
    <t>IGEM15B2</t>
  </si>
  <si>
    <t>室外機:190x1180x447;室內機:750x900x340</t>
  </si>
  <si>
    <t>聲寶3-5坪一對一分離式1級能效變頻冷專空調AU-HF22D/AM-HF22D</t>
  </si>
  <si>
    <t>AU-HF22D/AM-HF22D</t>
  </si>
  <si>
    <t>51001433</t>
  </si>
  <si>
    <t>IGEM15B3</t>
  </si>
  <si>
    <t>4/27恢復供貨、115/4/14短暫缺貨、115/4/1新品上市</t>
  </si>
  <si>
    <t>R32環保冷媒全變頻 
全系列能源效率1級
強化防鏽&amp;抗沼鏽
急凍洗淨(內洗淨)
4D大方吹(四方電動擺葉)
簡拆易潔(風道扇葉快易潔)
節能標章
環保標章(申請中)
我的最愛液晶無線遙控
全系列台灣製造
支援TaiSEIA物聯通訊
可擴充Wifi遠端智慧控制</t>
  </si>
  <si>
    <t>6.75</t>
  </si>
  <si>
    <t>聲寶4-6坪一對一分離式1級能效變頻冷專空調AU-HF28D/AM-HF28D</t>
  </si>
  <si>
    <t>AU-HF28D/AM-HF28D</t>
  </si>
  <si>
    <t>51001434</t>
  </si>
  <si>
    <t>IGEM15B4</t>
  </si>
  <si>
    <t>聲寶5-7坪一對一分離式1級能效變頻冷專空調AU-HF36D/AM-HF36D</t>
  </si>
  <si>
    <t>AU-HF36D/AM-HF36D</t>
  </si>
  <si>
    <t>51001435</t>
  </si>
  <si>
    <t>IGEM15B5</t>
  </si>
  <si>
    <t>6.55</t>
  </si>
  <si>
    <t>聲寶6-8坪一對一分離式1級能效變頻冷專空調AU-HF41D/AM-HF41D</t>
  </si>
  <si>
    <t>AU-HF41D/AM-HF41D</t>
  </si>
  <si>
    <t>51001436</t>
  </si>
  <si>
    <t>IGEM15B6</t>
  </si>
  <si>
    <t>聲寶8-10坪一對一分離式1級能效變頻冷專空調AU-HF50D/AM-HF50D</t>
  </si>
  <si>
    <t>AU-HF50D/AM-HF50D</t>
  </si>
  <si>
    <t>51001437</t>
  </si>
  <si>
    <t>IGEM15B7</t>
  </si>
  <si>
    <t>聲寶10-13坪一對一分離式1級能效變頻冷專空調AU-HF63D/AM-HF63D</t>
  </si>
  <si>
    <t>AU-HF63D/AM-HF63D</t>
  </si>
  <si>
    <t>51001438</t>
  </si>
  <si>
    <t>IGEM15B8</t>
  </si>
  <si>
    <t>聲寶11-15坪一對一分離式1級能效變頻冷專空調AU-HF72D/AM-HF72D</t>
  </si>
  <si>
    <t>AU-HF72D/AM-HF72D</t>
  </si>
  <si>
    <t>51001439</t>
  </si>
  <si>
    <t>IGEM15B9</t>
  </si>
  <si>
    <t>聲寶12-16坪一對一分離式1級能效變頻冷專空調AU-HF92D/AM-HF92D</t>
  </si>
  <si>
    <t>AU-HF92D/AM-HF92D</t>
  </si>
  <si>
    <t>51001440</t>
  </si>
  <si>
    <t>IGEM15BA</t>
  </si>
  <si>
    <t>聲寶變頻1級冷暖1對2分離式冷氣AU-PH72DC2/AM-NH28DC+AM-NH41DC</t>
  </si>
  <si>
    <t>AU-PH72DC2/AM-NH28DC+AM-NH41DC</t>
  </si>
  <si>
    <t>51001441</t>
  </si>
  <si>
    <t>IGEM15BB</t>
  </si>
  <si>
    <t>4-6坪+5-8坪</t>
  </si>
  <si>
    <t>室外機:667x860x310;室內機:301x972x242</t>
  </si>
  <si>
    <t xml:space="preserve">內機搭配一對多使用時均無急凍雙洗淨功能
依搭配內機原功能一對多使用時支援擴充語音/WIFI遠端控制/線控器
</t>
  </si>
  <si>
    <t>聲寶變頻1級冷暖1對2分離式冷氣AU-PH72DC2/AM-NH36DC+AM-NH36DC</t>
  </si>
  <si>
    <t>AU-PH72DC2/AM-NH36DC+AM-NH36DC</t>
  </si>
  <si>
    <t>51001442</t>
  </si>
  <si>
    <t>IGEM15BC</t>
  </si>
  <si>
    <t>5-7坪+5-7坪</t>
  </si>
  <si>
    <t>室外機:667x860x310;室內機:543x785x260</t>
  </si>
  <si>
    <t>聲寶變頻1級冷暖1對2分離式冷氣AU-PH72DC2/AM-NH28DC+AM-NH50DC</t>
  </si>
  <si>
    <t>AU-PH72DC2/AM-NH28DC+AM-NH50DC</t>
  </si>
  <si>
    <t>51001443</t>
  </si>
  <si>
    <t>IGEM15BD</t>
  </si>
  <si>
    <t>4-6坪+8-10坪</t>
  </si>
  <si>
    <t>2/3 &amp; 2/4</t>
  </si>
  <si>
    <t>聲寶變頻1級冷暖1對2分離式冷氣AU-PH52DC2/AM-NH28DC+AM-NH28DC</t>
  </si>
  <si>
    <t>AU-PH52DC2/AM-NH28DC+AM-NH28DC</t>
  </si>
  <si>
    <t>51001444</t>
  </si>
  <si>
    <t>IGEM15BE</t>
  </si>
  <si>
    <t>5.85</t>
  </si>
  <si>
    <t>禾聯</t>
  </si>
  <si>
    <t>禾聯2-4坪R32高效沼氣防護2.0尊榮型一對一變頻冷暖空調HI/HO-SL23H</t>
  </si>
  <si>
    <t>HI/HO-SL23H</t>
  </si>
  <si>
    <t>51008298</t>
  </si>
  <si>
    <t>IGEM108R</t>
  </si>
  <si>
    <t>2025/7/29-9/30短促、12/20降價、24/8/12上架</t>
  </si>
  <si>
    <t>室外機:738x555x330;室內機:860x270x200</t>
  </si>
  <si>
    <t>(2026/06/16~2026/07/31) 購買禾聯空調隨貨送 YAMADA14吋變頻DC風扇(YDF-14AH571)</t>
  </si>
  <si>
    <t>(2026/07/01~2026/07/31) 現折1000元（售價已折）</t>
  </si>
  <si>
    <t>(2026/08/01~2026/08/31) 現折1000元（售價已折）</t>
  </si>
  <si>
    <t>*沼氣防護2.0*霜效潔淨*抗菌銀離子濾網*防冷風*全域循環*隨身感溫*單獨除濕*自體防霉*定時開關*藍波防鏽</t>
  </si>
  <si>
    <t>2.4</t>
  </si>
  <si>
    <t>3.05</t>
  </si>
  <si>
    <t>6.72</t>
  </si>
  <si>
    <t>禾聯4-6坪R32高效沼氣防護2.0尊榮型一對一變頻冷暖空調HI/HO-SL28H</t>
  </si>
  <si>
    <t>HI/HO-SL28H</t>
  </si>
  <si>
    <t>51008299</t>
  </si>
  <si>
    <t>IGEM108S</t>
  </si>
  <si>
    <t>2025/7/29-9/30短促、12/20降價、2024/8/12上架</t>
  </si>
  <si>
    <t>室外機:800x555x350;室內機:300x805x190</t>
  </si>
  <si>
    <t>3.4</t>
  </si>
  <si>
    <t>禾聯5-7坪R32高效沼氣防護2.0尊榮型一對一變頻冷暖空調HI/HO-SL36H</t>
  </si>
  <si>
    <t>HI/HO-SL36H</t>
  </si>
  <si>
    <t>51008300</t>
  </si>
  <si>
    <t>IGEM108T</t>
  </si>
  <si>
    <t>室外機:800x555x350;室內機:968x331x248</t>
  </si>
  <si>
    <t>禾聯7-9坪R32高效沼氣防護2.0尊榮型一對一變頻冷暖空調HI/HO-SL50H</t>
  </si>
  <si>
    <t>HI/HO-SL50H</t>
  </si>
  <si>
    <t>51008302</t>
  </si>
  <si>
    <t>IGEM108V</t>
  </si>
  <si>
    <t>9-11坪</t>
  </si>
  <si>
    <t>室外機:875x555x376;室內機:968x331x248</t>
  </si>
  <si>
    <t>6.06</t>
  </si>
  <si>
    <t>禾聯10-12坪R32高效沼氣防護2.0尊榮型一對一變頻冷暖空調HI/HO-SL63H</t>
  </si>
  <si>
    <t>HI/HO-SL63H</t>
  </si>
  <si>
    <t>51008303</t>
  </si>
  <si>
    <t>IGEM108W</t>
  </si>
  <si>
    <t>11-13坪</t>
  </si>
  <si>
    <t>室外機:960x660x402;室內機:1106x330x248</t>
  </si>
  <si>
    <t>60.6</t>
  </si>
  <si>
    <t>禾聯14-16坪R32高效沼氣防護2.0尊榮型一對一變頻冷暖空調HI/HO-SL80H</t>
  </si>
  <si>
    <t>HI/HO-SL80H</t>
  </si>
  <si>
    <t>51008305</t>
  </si>
  <si>
    <t>IGEM108Y</t>
  </si>
  <si>
    <t>15-17坪</t>
  </si>
  <si>
    <t>室外機:960x660x402;室內機:1081x325x248</t>
  </si>
  <si>
    <t>8</t>
  </si>
  <si>
    <t>9.1</t>
  </si>
  <si>
    <t>禾聯16-18坪R32高效沼氣防護2.0尊榮型一對一變頻冷暖空調HI/HO-SL85H</t>
  </si>
  <si>
    <t>HI/HO-SL85H</t>
  </si>
  <si>
    <t>51008306</t>
  </si>
  <si>
    <t>IGEM108Z</t>
  </si>
  <si>
    <t>17-19坪</t>
  </si>
  <si>
    <t>8.5</t>
  </si>
  <si>
    <t>禾聯2-4坪R32高效沼氣防護2.0尊榮型一對一變頻冷專空調HI/HO-SL23</t>
  </si>
  <si>
    <t>HI/HO-SL23</t>
  </si>
  <si>
    <t>51008310</t>
  </si>
  <si>
    <t>IGEM1094</t>
  </si>
  <si>
    <t>禾聯4-6坪R32高效沼氣防護2.0尊榮型一對一變頻冷專空調HI/HO-SL28</t>
  </si>
  <si>
    <t>HI/HO-SL28</t>
  </si>
  <si>
    <t>51008311</t>
  </si>
  <si>
    <t>IGEM1095</t>
  </si>
  <si>
    <t>禾聯5-7坪R32高效沼氣防護2.0尊榮型一對一變頻冷專空調HI/HO-SL36</t>
  </si>
  <si>
    <t>HI/HO-SL36</t>
  </si>
  <si>
    <t>51008312</t>
  </si>
  <si>
    <t>IGEM1096</t>
  </si>
  <si>
    <t>禾聯7-9坪R32高效沼氣防護2.0尊榮型一對一變頻冷專空調HI/HO-SL50</t>
  </si>
  <si>
    <t>HI/HO-SL50</t>
  </si>
  <si>
    <t>51008314</t>
  </si>
  <si>
    <t>IGEM1098</t>
  </si>
  <si>
    <t>禾聯10-12坪R32高效沼氣防護2.0尊榮型一對一變頻冷專空調HI/HO-SL63</t>
  </si>
  <si>
    <t>HI/HO-SL63</t>
  </si>
  <si>
    <t>51008315</t>
  </si>
  <si>
    <t>IGEM1099</t>
  </si>
  <si>
    <t>禾聯14-16坪R32高效沼氣防護2.0尊榮型一對一變頻冷專空調HI/HO-SL80</t>
  </si>
  <si>
    <t>HI/HO-SL80</t>
  </si>
  <si>
    <t>51008317</t>
  </si>
  <si>
    <t>IGEM109B</t>
  </si>
  <si>
    <t>(2026/07/01~2026/07/31) 現折2000元（售價已折）</t>
  </si>
  <si>
    <t>(2026/08/01~2026/08/31) 現折2000元（售價已折）</t>
  </si>
  <si>
    <t>禾聯16-18坪R32高效沼氣防護2.0尊榮型一對一變頻冷專空調HI/HO-SL85</t>
  </si>
  <si>
    <t>HI/HO-SL85</t>
  </si>
  <si>
    <t>51008318</t>
  </si>
  <si>
    <t>IGEM109C</t>
  </si>
  <si>
    <t>禾聯18-20坪R32高效沼氣防護2.0尊榮型一對一變頻冷專空調HI/HO-SL91</t>
  </si>
  <si>
    <t>HI/HO-SL91</t>
  </si>
  <si>
    <t>51008319</t>
  </si>
  <si>
    <t>IGEM109D</t>
  </si>
  <si>
    <t>19-21坪</t>
  </si>
  <si>
    <t>室外機:960x660x402;室內機:1350x326x253</t>
  </si>
  <si>
    <t>禾聯R32一級能效一對二變頻冷暖空調HM2-SK52H-HI/SK28H*2</t>
  </si>
  <si>
    <t>HM2-SK52H-HI/SK28H*2</t>
  </si>
  <si>
    <t>51008332</t>
  </si>
  <si>
    <t>IGEM1197</t>
  </si>
  <si>
    <t>4坪+4坪</t>
  </si>
  <si>
    <t>*符合CSPF新能源規範*沼氣防護(限壁掛式內機)*全域循環*防冷風(限冷暖)*隨身感溫*單獨除濕*自體防霉*定時開關*藍波防鏽*抗菌銀離子濾網</t>
  </si>
  <si>
    <t>5.3</t>
  </si>
  <si>
    <t>禾聯3-5坪R32變頻一級耀金典雅冷專空調 HI/HO-LA28A</t>
  </si>
  <si>
    <t>HI/HO-LA28A</t>
  </si>
  <si>
    <t>51008343</t>
  </si>
  <si>
    <t>IGEM131D</t>
  </si>
  <si>
    <t>2026/6/30停售缺貨僅限專標案交易、2025/6/26新品上市</t>
  </si>
  <si>
    <t>555x890x345</t>
  </si>
  <si>
    <t>中國;壓縮機:中國</t>
  </si>
  <si>
    <t>*抗菌銀離子濾網*韻律風向*隨身感溫*單獨除濕*定時開關*耀金防鏽*反轉除塵*易安裝*WiFi(可選配)</t>
  </si>
  <si>
    <t>6.32</t>
  </si>
  <si>
    <t>電源線/室內外機連接線</t>
  </si>
  <si>
    <t>禾聯3-4坪2.5KW移動式冷專空調 HPA-23L1</t>
  </si>
  <si>
    <t>HPA-23L1</t>
  </si>
  <si>
    <t>51008359</t>
  </si>
  <si>
    <t>IGEM15HE</t>
  </si>
  <si>
    <t>2026/7/14新品上市，季節性商品，僅供空調旺季銷售，空調淡季需先詢問貨況再受理</t>
  </si>
  <si>
    <t>3-4坪</t>
  </si>
  <si>
    <t>705x295x293</t>
  </si>
  <si>
    <t>無線遙控
三段風速
隨插即冷
全機三年保固</t>
  </si>
  <si>
    <t>大同</t>
  </si>
  <si>
    <t>HITACHI 日立4-6坪+4-6坪一對二頂級系列變頻冷暖空調RAM-50NP/RAS-28NJP1+RAS-28NJP1</t>
  </si>
  <si>
    <t>RAM-50NP/RAS-28NJP1+RAS-28NJP1</t>
  </si>
  <si>
    <t>51012258</t>
  </si>
  <si>
    <t>IGEM125N</t>
  </si>
  <si>
    <t>4/29上架</t>
  </si>
  <si>
    <t>室外機:685x810x300;室內機:315x840x270;室內機:315x840x270</t>
  </si>
  <si>
    <t>*凍結洗淨2.0*露水盤銀離子抑菌*機體防霉*體感舒適科技</t>
  </si>
  <si>
    <t>6.97</t>
  </si>
  <si>
    <t>Panasonic UX系列2-3坪變頻冷專一對一分離式空調CU-UX22BCA2/CS-UX22BA2</t>
  </si>
  <si>
    <t>CU-UX22BCA2/CS-UX22BA2</t>
  </si>
  <si>
    <t>51012265</t>
  </si>
  <si>
    <t>IGEM128H</t>
  </si>
  <si>
    <t>114/10/16上架，需來電開放受理</t>
  </si>
  <si>
    <t>2-3坪</t>
  </si>
  <si>
    <t>315x820x250</t>
  </si>
  <si>
    <t>*智慧感測 調整舒適省電氣流*智慧生活超靜音舒眠科技 舒享寧靜生活*24小時防霉監控 機內潔淨升級</t>
  </si>
  <si>
    <t>7.1</t>
  </si>
  <si>
    <t>3芯</t>
  </si>
  <si>
    <t>Panasonic UX系列4-6坪變頻冷專一對一分離式空調CU-UX36BCA2/CS-UX36BA2</t>
  </si>
  <si>
    <t>CU-UX36BCA2/CS-UX36BA2</t>
  </si>
  <si>
    <t>51012266</t>
  </si>
  <si>
    <t>IGEM128I</t>
  </si>
  <si>
    <t>315x980x250</t>
  </si>
  <si>
    <t>6.66</t>
  </si>
  <si>
    <t>HITACHI 6-8坪一對一變頻頂級系列冷專空調_RAS-40NJP1/RAC-40JP</t>
  </si>
  <si>
    <t>RAS-40NJP1/RAC-40JP</t>
  </si>
  <si>
    <t>51012267</t>
  </si>
  <si>
    <t>IGEM128J</t>
  </si>
  <si>
    <t>315x940x270</t>
  </si>
  <si>
    <t>台灣;壓縮機:日本</t>
  </si>
  <si>
    <t>*凍結洗淨3.0*機體防霉*新節電科技*高效率送風系統</t>
  </si>
  <si>
    <t>7.78</t>
  </si>
  <si>
    <t>HITACHI 13-15坪一對一變頻頂級系列冷專空調_RAS-71NJP1/RAC-71JP</t>
  </si>
  <si>
    <t>RAS-71NJP1/RAC-71JP</t>
  </si>
  <si>
    <t>51012268</t>
  </si>
  <si>
    <t>IGEM128K</t>
  </si>
  <si>
    <t>（限送第一重）</t>
  </si>
  <si>
    <t>13-15坪</t>
  </si>
  <si>
    <t>315x1110x280</t>
  </si>
  <si>
    <t>6.81</t>
  </si>
  <si>
    <t>HITACHI 15-17坪一對一變頻頂級系列冷專空調_RAS-90NJP1/RAC-90JP</t>
  </si>
  <si>
    <t>RAS-90NJP1/RAC-90JP</t>
  </si>
  <si>
    <t>51012269</t>
  </si>
  <si>
    <t>IGEM128L</t>
  </si>
  <si>
    <t>8.7</t>
  </si>
  <si>
    <t>DAIKIN 大金</t>
  </si>
  <si>
    <t>DAIKIN大金2~3坪豪菁Z系列一級能效變頻冷暖空調RHF20ZVLT/FTHF20ZVLT</t>
  </si>
  <si>
    <t>RHF20ZVLT/FTHF20ZVLT</t>
  </si>
  <si>
    <t>51012276</t>
  </si>
  <si>
    <t>IGEM145E</t>
  </si>
  <si>
    <t>115/1/1回價、114/10/2-114/12/31現折2000、9/17新機上市</t>
  </si>
  <si>
    <t>550x675x284</t>
  </si>
  <si>
    <t>(2026/03/01~2026/07/31) 現折2000元（售價已折）</t>
  </si>
  <si>
    <t>*日本大金DNNS銅管防腐蝕科技*頂尖的能源效率*R-32 節能減碳*新一級能效</t>
  </si>
  <si>
    <t>2</t>
  </si>
  <si>
    <t>6.38</t>
  </si>
  <si>
    <t>DAIKIN大金3-5坪豪菁Z系列一級能效變頻冷暖空調RHF25ZVLT/FTHF25ZVLT</t>
  </si>
  <si>
    <t>RHF25ZVLT/FTHF25ZVLT</t>
  </si>
  <si>
    <t>51012277</t>
  </si>
  <si>
    <t>IGEM145F</t>
  </si>
  <si>
    <t>DAIKIN大金4-6坪豪菁Z系列一級能效變頻冷暖空調RHF30ZVLT/FTHF30ZVLT</t>
  </si>
  <si>
    <t>RHF30ZVLT/FTHF30ZVLT</t>
  </si>
  <si>
    <t>51012278</t>
  </si>
  <si>
    <t>IGEM145G</t>
  </si>
  <si>
    <t>6.24</t>
  </si>
  <si>
    <t>DAIKIN大金5-7坪豪菁Z系列一級能效變頻冷暖空調RHF40ZVLT/FTHF40ZVLT</t>
  </si>
  <si>
    <t>RHF40ZVLT/FTHF40ZVLT</t>
  </si>
  <si>
    <t>51012279</t>
  </si>
  <si>
    <t>IGEM145H</t>
  </si>
  <si>
    <t>(2026/03/01~2026/07/31) 現折3000元（售價已折）</t>
  </si>
  <si>
    <t>5.96</t>
  </si>
  <si>
    <t>DAIKIN大金6-8坪豪菁Z系列一級能效變頻冷暖空調RHF50ZVLT/FTHF50ZVLT</t>
  </si>
  <si>
    <t>RHF50ZVLT/FTHF50ZVLT</t>
  </si>
  <si>
    <t>51012280</t>
  </si>
  <si>
    <t>IGEM145I</t>
  </si>
  <si>
    <t>5.83</t>
  </si>
  <si>
    <t>DAIKIN大金8-10坪豪菁Z系列一級能效變頻冷暖空調RHF60ZVLT/FTHF60ZVLT</t>
  </si>
  <si>
    <t>RHF60ZVLT/FTHF60ZVLT</t>
  </si>
  <si>
    <t>51012281</t>
  </si>
  <si>
    <t>IGEM145J</t>
  </si>
  <si>
    <t>7-9坪</t>
  </si>
  <si>
    <t>5.61</t>
  </si>
  <si>
    <t>DAIKIN大金10-12坪豪菁Z系列一級能效變頻冷暖空調RHF71ZVLT/FTHF71ZVLT</t>
  </si>
  <si>
    <t>RHF71ZVLT/FTHF71ZVLT</t>
  </si>
  <si>
    <t>51012282</t>
  </si>
  <si>
    <t>IGEM145K</t>
  </si>
  <si>
    <t>595x845x300</t>
  </si>
  <si>
    <t>DAIKIN大金2-3坪大關Z系列一級能效變頻冷暖空調RXV22ZVLT/FTXV22ZVLT</t>
  </si>
  <si>
    <t>RXV22ZVLT/FTXV22ZVLT</t>
  </si>
  <si>
    <t>51012283</t>
  </si>
  <si>
    <t>IGEM145L</t>
  </si>
  <si>
    <t>2-4坪</t>
  </si>
  <si>
    <t>*閃流放電 防霉運轉*日本大金DNNS銅管防腐蝕科技*頂尖的能源效率 R-32 節能減碳*智慧眼透過其紅外線感應器</t>
  </si>
  <si>
    <t>6.65</t>
  </si>
  <si>
    <t>DAIKIN大金5-7坪大關Z系列一級能效變頻冷暖空調RXV41ZVLT/FTXV41ZVLT</t>
  </si>
  <si>
    <t>RXV41ZVLT/FTXV41ZVLT</t>
  </si>
  <si>
    <t>51012284</t>
  </si>
  <si>
    <t>IGEM145M</t>
  </si>
  <si>
    <t>DAIKIN大金6-8坪大關Z系列一級能效變頻冷暖空調RXV50ZVLT/FTXV50ZVLT</t>
  </si>
  <si>
    <t>RXV50ZVLT/FTXV50ZVLT</t>
  </si>
  <si>
    <t>51012285</t>
  </si>
  <si>
    <t>IGEM145N</t>
  </si>
  <si>
    <t>DAIKIN大金8-10坪大關Z系列一級能效變頻冷暖空調RXV60ZVLT/FTXV60ZVLT</t>
  </si>
  <si>
    <t>RXV60ZVLT/FTXV60ZVLT</t>
  </si>
  <si>
    <t>51012286</t>
  </si>
  <si>
    <t>IGEM145O</t>
  </si>
  <si>
    <t>DAIKIN大金2-3坪橫綱Z系列一級能效變頻冷暖空調RXM22ZVLT/FTXM22ZVLT</t>
  </si>
  <si>
    <t>RXM22ZVLT/FTXM22ZVLT</t>
  </si>
  <si>
    <t>51012287</t>
  </si>
  <si>
    <t>IGEM145P</t>
  </si>
  <si>
    <t>2.7</t>
  </si>
  <si>
    <t>6.9</t>
  </si>
  <si>
    <t>DAIKIN大金3-5坪橫綱Z系列一級能效變頻冷暖空調RXM28ZVLT/FTXM28ZVLT</t>
  </si>
  <si>
    <t>RXM28ZVLT/FTXM28ZVLT</t>
  </si>
  <si>
    <t>51012288</t>
  </si>
  <si>
    <t>IGEM145Q</t>
  </si>
  <si>
    <t>DAIKIN大金4-6坪橫綱Z系列一級能效變頻冷暖空調RXM36ZVLT/FTXM36ZVLT</t>
  </si>
  <si>
    <t>RXM36ZVLT/FTXM36ZVLT</t>
  </si>
  <si>
    <t>51012289</t>
  </si>
  <si>
    <t>IGEM145R</t>
  </si>
  <si>
    <t>3.5</t>
  </si>
  <si>
    <t>6.84</t>
  </si>
  <si>
    <t>DAIKIN大金5-7坪橫綱Z系列一級能效變頻冷暖空調RXM41ZVLT/FTXM41ZVLT</t>
  </si>
  <si>
    <t>RXM41ZVLT/FTXM41ZVLT</t>
  </si>
  <si>
    <t>51012290</t>
  </si>
  <si>
    <t>IGEM145S</t>
  </si>
  <si>
    <t>4.7</t>
  </si>
  <si>
    <t>6.52</t>
  </si>
  <si>
    <t>DAIKIN大金6-8坪橫綱Z系列一級能效變頻冷暖空調RXM50ZVLT/FTXM50ZVLT</t>
  </si>
  <si>
    <t>RXM50ZVLT/FTXM50ZVLT</t>
  </si>
  <si>
    <t>51012291</t>
  </si>
  <si>
    <t>IGEM145T</t>
  </si>
  <si>
    <t>5.97</t>
  </si>
  <si>
    <t>DAIKIN大金8-10坪橫綱Z系列一級能效變頻冷暖空調RXM60ZVLT/FTXM60ZVLT</t>
  </si>
  <si>
    <t>RXM60ZVLT/FTXM60ZVLT</t>
  </si>
  <si>
    <t>51012292</t>
  </si>
  <si>
    <t>IGEM145U</t>
  </si>
  <si>
    <t>299x1100x275</t>
  </si>
  <si>
    <t>6.2</t>
  </si>
  <si>
    <t>DAIKIN大金10-12坪橫綱Z系列一級能效變頻冷暖空調RXM71ZVLT/FTXM71ZVLT</t>
  </si>
  <si>
    <t>RXM71ZVLT/FTXM71ZVLT</t>
  </si>
  <si>
    <t>51012293</t>
  </si>
  <si>
    <t>IGEM145V</t>
  </si>
  <si>
    <t>695x930x350</t>
  </si>
  <si>
    <t>5.86</t>
  </si>
  <si>
    <t>DAIKIN大金13-15坪橫綱Z系列一級能效變頻冷暖空調RXM80ZVLT/FTXM80ZVLT</t>
  </si>
  <si>
    <t>RXM80ZVLT/FTXM80ZVLT</t>
  </si>
  <si>
    <t>51012294</t>
  </si>
  <si>
    <t>IGEM145W</t>
  </si>
  <si>
    <t>12-18坪</t>
  </si>
  <si>
    <t>990x940x320</t>
  </si>
  <si>
    <t>9</t>
  </si>
  <si>
    <t>5.98</t>
  </si>
  <si>
    <t>DAIKIN大金14-16坪橫綱Z系列一級能效變頻冷暖空調RXM90ZVLT/FTXM90ZVLT</t>
  </si>
  <si>
    <t>RXM90ZVLT/FTXM90ZVLT</t>
  </si>
  <si>
    <t>51012295</t>
  </si>
  <si>
    <t>IGEM145X</t>
  </si>
  <si>
    <t>15-18坪</t>
  </si>
  <si>
    <t>9.5</t>
  </si>
  <si>
    <t>5.76</t>
  </si>
  <si>
    <t>Panasonic 旗艦系列4-5坪3.6KW變頻冷暖一對一分離式空調CS-UX36BA2/CU-UJ36BHA2</t>
  </si>
  <si>
    <t>CS-UX36BA2/CU-UJ36BHA2</t>
  </si>
  <si>
    <t>51012297</t>
  </si>
  <si>
    <t>IGEM151X</t>
  </si>
  <si>
    <t>2026/7/8上架，需先詢問貨況</t>
  </si>
  <si>
    <t>Panasonic UX系列 12-14坪變頻冷暖一對一分離式空調_CS-UX90BA2/CU-UX90BHA2</t>
  </si>
  <si>
    <t>CU-UX90BHA2/CS-UX90BA2</t>
  </si>
  <si>
    <t>51012330</t>
  </si>
  <si>
    <t>IGEM159B</t>
  </si>
  <si>
    <t>HITACHI 2-3坪一對一變頻旗艦系列冷專空調_RAC-22QP/RAS-22HQP1</t>
  </si>
  <si>
    <t>RAC-22QP/RAS-22HQP1</t>
  </si>
  <si>
    <t>51012332</t>
  </si>
  <si>
    <t>IGEM159T</t>
  </si>
  <si>
    <t>115/3/13新品上市</t>
  </si>
  <si>
    <t>本機:315x735x270;含配管蓋:560x825x290</t>
  </si>
  <si>
    <t>台灣;壓縮機產地:日本</t>
  </si>
  <si>
    <t>凍結洗淨2.0
機體防霉
新節電科技
高效率送風系統</t>
  </si>
  <si>
    <t>HITACHI 3-4坪一對一變頻旗艦系列冷專空調_RAC-28QP/RAS-28HQP1</t>
  </si>
  <si>
    <t>RAC-28QP/RAS-28HQP1</t>
  </si>
  <si>
    <t>51012333</t>
  </si>
  <si>
    <t>IGEM159U</t>
  </si>
  <si>
    <t>本機:315x735x270;含配管蓋:790x954x315</t>
  </si>
  <si>
    <t>HITACHI 4-5坪一對一變頻旗艦系列冷專空調_RAC-36QP/RAS-36HQP1</t>
  </si>
  <si>
    <t>RAC-36QP/RAS-36HQP1</t>
  </si>
  <si>
    <t>51012334</t>
  </si>
  <si>
    <t>IGEM159V</t>
  </si>
  <si>
    <t>4-5坪</t>
  </si>
  <si>
    <t>本機:315x840x270;含配管蓋:885x1016x315</t>
  </si>
  <si>
    <t>HITACHI 5-7坪一對一變頻旗艦系列冷專空調_RAC-40QP/RAS-40HQP1</t>
  </si>
  <si>
    <t>RAC-40QP/RAS-40HQP1</t>
  </si>
  <si>
    <t>51012335</t>
  </si>
  <si>
    <t>IGEM159W</t>
  </si>
  <si>
    <t>HITACHI 7-8坪一對一變頻旗艦系列冷專空調_RAC-50QP/RAS-50HQP1</t>
  </si>
  <si>
    <t>RAC-50QP/RAS-50HQP1</t>
  </si>
  <si>
    <t>51012336</t>
  </si>
  <si>
    <t>IGEM159X</t>
  </si>
  <si>
    <t>7-8坪</t>
  </si>
  <si>
    <t>本機:315x940x270;含配管蓋:885x1016x315</t>
  </si>
  <si>
    <t>5.9</t>
  </si>
  <si>
    <t>HITACHI 9-10坪一對一變頻旗艦系列冷專空調_RAC-63QP/RAS-63HQP1</t>
  </si>
  <si>
    <t>RAC-63QP/RAS-63HQP1</t>
  </si>
  <si>
    <t>51012337</t>
  </si>
  <si>
    <t>IGEM159Y</t>
  </si>
  <si>
    <t>9-10坪</t>
  </si>
  <si>
    <t>本機:315x1110x280;含配管蓋:885x1016x315</t>
  </si>
  <si>
    <t>6.15</t>
  </si>
  <si>
    <t>HITACHI10-12坪一對一變頻旗艦系列冷專空調_RAC-71QP/RAS-71HQP1</t>
  </si>
  <si>
    <t>RAC-71QP/RAS-71HQP1</t>
  </si>
  <si>
    <t>51012338</t>
  </si>
  <si>
    <t>IGEM159Z</t>
  </si>
  <si>
    <t>10-12坪</t>
  </si>
  <si>
    <t>6.07</t>
  </si>
  <si>
    <t>大同變頻3-5坪R32左吹窗型冷暖空調TW-22DHSA(L)</t>
  </si>
  <si>
    <t>TW-22DHSA(L)</t>
  </si>
  <si>
    <t>51012339</t>
  </si>
  <si>
    <t>IGEM15EB</t>
  </si>
  <si>
    <t>2026/5/21新機上市</t>
  </si>
  <si>
    <t>350x560x670</t>
  </si>
  <si>
    <t>體積大幅縮小
一級能效
R32 高效環保冷媒
藍波耐腐蝕散熱片
可單獨除濕</t>
  </si>
  <si>
    <t>大同變頻4-6坪R32左吹窗型冷暖空調TW-29DHSA(L)</t>
  </si>
  <si>
    <t>TW-29DHSA(L)</t>
  </si>
  <si>
    <t>51012340</t>
  </si>
  <si>
    <t>IGEM15EC</t>
  </si>
  <si>
    <t>4.56</t>
  </si>
  <si>
    <t>大同變頻5-7坪R32左吹窗型冷暖空調TW-36DHSA(L)</t>
  </si>
  <si>
    <t>TW-36DHSA(L)</t>
  </si>
  <si>
    <t>51012341</t>
  </si>
  <si>
    <t>IGEM15ED</t>
  </si>
  <si>
    <t>大同變頻6-8坪R32左吹窗型冷暖空調TW-42DHSA(L)</t>
  </si>
  <si>
    <t>TW-42DHSA(L)</t>
  </si>
  <si>
    <t>51012342</t>
  </si>
  <si>
    <t>IGEM15EE</t>
  </si>
  <si>
    <t>430x660x780</t>
  </si>
  <si>
    <t>大同變頻8-10坪R32左吹窗型冷暖空調TW-50DHSA(L)</t>
  </si>
  <si>
    <t>TW-50DHSA(L)</t>
  </si>
  <si>
    <t>51012343</t>
  </si>
  <si>
    <t>IGEM15EF</t>
  </si>
  <si>
    <t>4.3</t>
  </si>
  <si>
    <t>大同變頻11-15坪R32左吹窗型冷暖空調TW-72DHSA(L)</t>
  </si>
  <si>
    <t>TW-72DHSA(L)</t>
  </si>
  <si>
    <t>51012344</t>
  </si>
  <si>
    <t>IGEM15EG</t>
  </si>
  <si>
    <t>大同PLUS+系列4~6坪一級能效變頻冷暖分離式空調R-28DHSB/FT-28DHSB</t>
  </si>
  <si>
    <t>R-28DHSB/FT-28DHSB</t>
  </si>
  <si>
    <t>51012345</t>
  </si>
  <si>
    <t>IGEM15EH</t>
  </si>
  <si>
    <t>室外機:545x880x316;室內機:270x850x208</t>
  </si>
  <si>
    <t>乾燥防霉
自體淨
R32環保冷媒</t>
  </si>
  <si>
    <t>大同PLUS+系列5~7坪一級能效變頻冷暖分離式空調R-36DHSB/FT-36DHSB</t>
  </si>
  <si>
    <t>R-36DHSB/FT-36DHSB</t>
  </si>
  <si>
    <t>51012346</t>
  </si>
  <si>
    <t>IGEM15EI</t>
  </si>
  <si>
    <t>大同PLUS+系列6~8坪一級能效變頻冷暖分離式空調R-42DHSB/FT-42DHSB</t>
  </si>
  <si>
    <t>R-42DHSB/FT-42DHSB</t>
  </si>
  <si>
    <t>51012347</t>
  </si>
  <si>
    <t>IGEM15EJ</t>
  </si>
  <si>
    <t>室外機:590x910x338;室內機:315x960x230</t>
  </si>
  <si>
    <t>大同PLUS+系列8~10坪一級能效變頻冷暖分離式空調R-50DHSB/FT-50DHSB</t>
  </si>
  <si>
    <t>R-50DHSB/FT-50DHSB</t>
  </si>
  <si>
    <t>51012348</t>
  </si>
  <si>
    <t>IGEM15EK</t>
  </si>
  <si>
    <t>大同PLUS+系列10~13坪一級能效變頻冷暖分離式空調R-63DHSB/FT-63DHSB</t>
  </si>
  <si>
    <t>R-63DHSB/FT-63DHSB</t>
  </si>
  <si>
    <t>51012349</t>
  </si>
  <si>
    <t>IGEM15EL</t>
  </si>
  <si>
    <t>室外機:670x970x370;室內機:315x1131x230</t>
  </si>
  <si>
    <t>5.78</t>
  </si>
  <si>
    <t>大同PLUS+系列11~15坪一級能效變頻冷暖分離式空調R-73DHSB/FT-73DHSB</t>
  </si>
  <si>
    <t>R-73DHSB/FT-73DHSB</t>
  </si>
  <si>
    <t>51012350</t>
  </si>
  <si>
    <t>IGEM15EM</t>
  </si>
  <si>
    <t>大同PLUS+系列12~16坪一級能效變頻冷暖分離式空調R-80DHSB/FT-80DHSB</t>
  </si>
  <si>
    <t>R-80DHSB/FT-80DHSB</t>
  </si>
  <si>
    <t>51012351</t>
  </si>
  <si>
    <t>IGEM15EN</t>
  </si>
  <si>
    <t>室外機:758x1012x398;室內機:363x1324x276</t>
  </si>
  <si>
    <t>大同PLUS+系列13~18坪一級能效變頻冷暖分離式空調R-90DHSB/FT-90DHSB</t>
  </si>
  <si>
    <t>R-90DHSB/FT-90DHSB</t>
  </si>
  <si>
    <t>51012352</t>
  </si>
  <si>
    <t>IGEM15EO</t>
  </si>
  <si>
    <t>13-18坪</t>
  </si>
  <si>
    <t>9.4</t>
  </si>
  <si>
    <t>大同PLUS+系列16~21坪一級能效變頻冷暖分離式空調R-110DHSB/FT-110DHSB</t>
  </si>
  <si>
    <t>R-110DHSB/FT-110DHSB</t>
  </si>
  <si>
    <t>51012353</t>
  </si>
  <si>
    <t>IGEM15EP</t>
  </si>
  <si>
    <t>16-21坪</t>
  </si>
  <si>
    <t>室外機:758x1312x340;室內機:378x1012x398</t>
  </si>
  <si>
    <t>5.29</t>
  </si>
  <si>
    <t>順發</t>
  </si>
  <si>
    <t>三菱電機</t>
  </si>
  <si>
    <t>三菱12-15坪靜音大師GA系列一對一變頻分離式冷暖空調MSZ/MUZ-GA90NJ-TW_780BA9</t>
  </si>
  <si>
    <t>MSZ/MUZ-GA90NJ-TW_780BA9</t>
  </si>
  <si>
    <t>51021007</t>
  </si>
  <si>
    <t>IGEM129V</t>
  </si>
  <si>
    <t>(恕不參加第一重和第三重贈點活動）</t>
  </si>
  <si>
    <t>12-15坪</t>
  </si>
  <si>
    <t>室內機:365x1170x295;室外機:880x840x330</t>
  </si>
  <si>
    <t>泰國;壓縮機:泰國</t>
  </si>
  <si>
    <t>(2026/06/01~2026/07/31) 雙重送: 1.現折2000元（3/1-7/31，售價已折）2.上網登錄送全聯禮劵1,500元 或 AC電風扇（3/1-7/31，需自行上網登錄）</t>
  </si>
  <si>
    <t>(2026/04/01~2026/07/31) 歐思樂摺疊保鮮袋(市價850)</t>
  </si>
  <si>
    <t>(2026/08/01~2026/08/31) 歐思樂摺疊保鮮袋(市價850)</t>
  </si>
  <si>
    <t>*奈米複合塗層(DBC)*簡易清潔設計*低待機耗電技術*長風量.廣域送風</t>
  </si>
  <si>
    <t>4芯</t>
  </si>
  <si>
    <t>三菱14-17坪靜音大師GA系列二級能效一對一變頻分離式冷暖空調MSZ/MUZ-GA100NJ-TW_780BB0</t>
  </si>
  <si>
    <t>MSZ/MUZ-GA100NJ-TW_780BB0</t>
  </si>
  <si>
    <t>51021008</t>
  </si>
  <si>
    <t>IGEM129W</t>
  </si>
  <si>
    <t>14-17坪</t>
  </si>
  <si>
    <t xml:space="preserve">(2026/04/01~2026/07/31) 歐思樂摺疊保鮮袋(市價850) </t>
  </si>
  <si>
    <t xml:space="preserve">(2026/08/01~2026/08/31) 歐思樂摺疊保鮮袋(市價850) </t>
  </si>
  <si>
    <t>10.1</t>
  </si>
  <si>
    <t>10.3</t>
  </si>
  <si>
    <t>4.78</t>
  </si>
  <si>
    <t>上洋</t>
  </si>
  <si>
    <t>三菱重工</t>
  </si>
  <si>
    <t>三菱重工3-4坪一對一變頻冷專YVST系列DXC25YVST-W/DXK25YVST-W</t>
  </si>
  <si>
    <t>DXC25YVST-W/DXK25YVST-W</t>
  </si>
  <si>
    <t>51069001</t>
  </si>
  <si>
    <t>IGEM01OF</t>
  </si>
  <si>
    <t>115/1/9恢復供貨、10/15-12/31短促、6/17-8/15短促恢復供貨、6/2停售、6/1回價、3/21-5/31短促、2025/2/1因即將調漲停售，預2月重新開賣、2024/12/23調降、2023/8/1-2024/1/31現折2000、2023/1/1起再調漲，2022/9/1再度調漲。4/1調漲新價格。2021/6/28到貨、2021/6/21缺貨。2020/4/1新機上架。</t>
  </si>
  <si>
    <t>室外機:540x842x290;室內機:290x870x230</t>
  </si>
  <si>
    <t>15年</t>
  </si>
  <si>
    <t>(2026/05/01~2026/12/31) 上網登錄享15年壓縮機保固,另登錄室內機號加送2年份濾網</t>
  </si>
  <si>
    <t>*噴射氣流技術*一鍵選擇3DAUTO模式*8組擺動模式*旋風模式15分鐘大功率*抗過敏原清淨系統</t>
  </si>
  <si>
    <t>6.68</t>
  </si>
  <si>
    <t>三菱重工4-5坪一對一變頻冷專YVST系列DXC35YVST-W/DXK35YVST-W</t>
  </si>
  <si>
    <t>DXC35YVST-W/DXK35YVST-W</t>
  </si>
  <si>
    <t>51069002</t>
  </si>
  <si>
    <t>IGEM01OG</t>
  </si>
  <si>
    <t>115/1/9恢復供貨、10/15-12/31短促、6/17-8/15短促恢復供貨、6/2停售、6/1回價、3/21-5/31短促、2025/2/1因即將調漲停售，預2月重新開賣、2024/12/23調降、2023/8/1-2024/1/31現折2000、2023/1/1起再調漲，2022/9/1再度調漲。4/1調漲新價格。2020/4/1新機上架。</t>
  </si>
  <si>
    <t>6.25</t>
  </si>
  <si>
    <t>三菱重工6-8坪一對一變頻冷專YXST系列DXC50YXST-W DXK50YXST-W</t>
  </si>
  <si>
    <t>DXC50YXST-W DXK50YXST-W</t>
  </si>
  <si>
    <t>51069045</t>
  </si>
  <si>
    <t>IGEM066F</t>
  </si>
  <si>
    <t>115/1/9恢復供貨、10/15-12/31短促、6/17-8/15短促、6/6起降價、6/1回價、3/21-5/31短促、2025/2/1因即將調漲停售，預2月重新開賣、2024/12/23調降、8/1-10/31短促現折2000,2023/1/1起調漲,2022/8/1上架</t>
  </si>
  <si>
    <t>5.71</t>
  </si>
  <si>
    <t>三菱重工10-11坪一對一變頻冷專YXST系列DXC71YXST-W DXK71YXST-W</t>
  </si>
  <si>
    <t>DXC71YXST-W DXK71YXST-W</t>
  </si>
  <si>
    <t>51069046</t>
  </si>
  <si>
    <t>IGEM066G</t>
  </si>
  <si>
    <t>115/1/9恢復供貨、10/15-12/31短促、6/17-8/15短促恢復供貨、6/2停售、6/1回價、3/21-5/31短促、2025/2/1因即將調漲停售，預2月重新開賣2024/12/23調降、8/1-10/31短促現折2000,2023/1/1起調漲,2022/8/1上架</t>
  </si>
  <si>
    <t>10-11坪</t>
  </si>
  <si>
    <t>6.04</t>
  </si>
  <si>
    <t>三菱重工PAC系列7.1KW變頻冷暖吊隱空調FDC71VNPT-W/FDUM71VHT/RCN-KIT4-T2(空機)</t>
  </si>
  <si>
    <t>FDC71VNPTW/FDUM71VHT/RCNKIT4T2</t>
  </si>
  <si>
    <t>51069047</t>
  </si>
  <si>
    <t>IGEM066H</t>
  </si>
  <si>
    <t>2023/1/1起調漲</t>
  </si>
  <si>
    <t>鐵色</t>
  </si>
  <si>
    <t>三菱重工2-3坪晴空系列一對一變頻冷暖空調DXC20ZST2-W/DXK20ZST2-W</t>
  </si>
  <si>
    <t>DXC20ZST2-W/DXK20ZST2-W</t>
  </si>
  <si>
    <t>51069085</t>
  </si>
  <si>
    <t>IGEM120U</t>
  </si>
  <si>
    <t>115/1/9重新上架、10/15-12/31短促、9/16回價、6/17-9/15短促、6/1回價、3/21-5/31短促、2025/3/5新品上架</t>
  </si>
  <si>
    <t>室內機:290x870x230</t>
  </si>
  <si>
    <t>(2026/05/01~2026/12/31) 隨貨送AIRMON智慧遠端遙控器(不含安裝)+上網登錄享15年壓縮機保固,另登錄室內機號加送2年份濾網</t>
  </si>
  <si>
    <t>*抗過敏原濾網*機體防霉*極致靜音*3D AUTO 模式</t>
  </si>
  <si>
    <t>6.56</t>
  </si>
  <si>
    <t>三菱重工3-4坪晴空系列一對一變頻冷暖空調DXC25ZST2-W/DXK25ZST2-W</t>
  </si>
  <si>
    <t>DXC25ZST2-W/DXK25ZST2-W</t>
  </si>
  <si>
    <t>51069086</t>
  </si>
  <si>
    <t>IGEM120V</t>
  </si>
  <si>
    <t>6.62</t>
  </si>
  <si>
    <t>三菱重工4-5坪晴空系列一對一變頻冷暖空調DXC35ZST2-W/DXK35ZST2-W</t>
  </si>
  <si>
    <t>DXC35ZST2-W/DXK35ZST2-W</t>
  </si>
  <si>
    <t>51069087</t>
  </si>
  <si>
    <t>IGEM120W</t>
  </si>
  <si>
    <t>三菱重工5-6坪晴空系列一對一變頻冷暖空調DXC41ZST2-W/DXK41ZST2-W</t>
  </si>
  <si>
    <t>DXC41ZST2-W/DXK41ZST2-W</t>
  </si>
  <si>
    <t>51069088</t>
  </si>
  <si>
    <t>IGEM120X</t>
  </si>
  <si>
    <t>5-6坪</t>
  </si>
  <si>
    <t>6.19</t>
  </si>
  <si>
    <t>三菱重工6-8坪晴空系列一對一變頻冷暖空調DXC50ZST2-W/DXK50ZST2-W</t>
  </si>
  <si>
    <t>DXC50ZST2-W/DXK50ZST2-W</t>
  </si>
  <si>
    <t>51069089</t>
  </si>
  <si>
    <t>IGEM120Y</t>
  </si>
  <si>
    <t>5.79</t>
  </si>
  <si>
    <t>三菱重工9-10坪晴空系列一對一變頻冷暖空調DXC63ZRT2-W/DXK63ZRT2-W</t>
  </si>
  <si>
    <t>DXC63ZRT2-W/DXK63ZRT2-W</t>
  </si>
  <si>
    <t>51069090</t>
  </si>
  <si>
    <t>IGEM120Z</t>
  </si>
  <si>
    <t>室內機:339x1197x262</t>
  </si>
  <si>
    <t>6.16</t>
  </si>
  <si>
    <t>三菱重工10-11坪晴空系列一對一變頻冷暖空調DXC71ZRT2-W/DXK71ZRT2-W</t>
  </si>
  <si>
    <t>DXC71ZRT2-W/DXK71ZRT2-W</t>
  </si>
  <si>
    <t>51069091</t>
  </si>
  <si>
    <t>IGEM1211</t>
  </si>
  <si>
    <t>三菱重工11-13坪晴空系列一對一變頻冷暖空調DXC80ZRT2-W/DXK80ZRT2-W</t>
  </si>
  <si>
    <t>DXC80ZRT2-W/DXK80ZRT2-W</t>
  </si>
  <si>
    <t>51069092</t>
  </si>
  <si>
    <t>IGEM1212</t>
  </si>
  <si>
    <t>三菱重工15-19坪晴空系列一對一變頻冷暖空調DXC100ZRT2-W/DXK100ZRT2-W</t>
  </si>
  <si>
    <t>DXC100ZRT2-W/DXK100ZRT2-W</t>
  </si>
  <si>
    <t>51069121</t>
  </si>
  <si>
    <t>IGEM135N</t>
  </si>
  <si>
    <t>115/1/9重新上架、10/15-12/31短促、9/16回價、8/1-9/15短促、8/1新機上市</t>
  </si>
  <si>
    <t>15-19坪</t>
  </si>
  <si>
    <t>*抗過敏原濾網*抗過敏原清淨系統*極致靜音*3D AUTO 模式</t>
  </si>
  <si>
    <t>9.6</t>
  </si>
  <si>
    <t>10</t>
  </si>
  <si>
    <t>5.49</t>
  </si>
  <si>
    <t>三菱重工家用ZST系列多聯式一對二吊隱冷暖空調DXM80ZST-W/DXR25ZST-W+DXR50ZST-W(空機)</t>
  </si>
  <si>
    <t>DXM80ZST-W/DXR25ZST-W+DXR50ZST-W</t>
  </si>
  <si>
    <t>51069139</t>
  </si>
  <si>
    <t>IGEM139M</t>
  </si>
  <si>
    <t>一對多吊隱冷暖</t>
  </si>
  <si>
    <t>3-4坪+7-9坪</t>
  </si>
  <si>
    <t>室外機:750x880x340;室內機1:920x305x220;室內機2:870x290x230</t>
  </si>
  <si>
    <t>*旋風模式*智慧舒眠*周定時</t>
  </si>
  <si>
    <t>8.9</t>
  </si>
  <si>
    <t>2/3,(4組) 配管總長70</t>
  </si>
  <si>
    <t>Panasonic6-8坪變頻右吹冷專窗型冷氣CW-R40CA2</t>
  </si>
  <si>
    <t>CW-R40CA2</t>
  </si>
  <si>
    <t>51081305</t>
  </si>
  <si>
    <t>IGEM082N</t>
  </si>
  <si>
    <t>(2026/3/3請先詢問貨況，即將停產售完為止)2025/1/1調降、10/4正常供貨，5/5缺貨，2023/3/25新機上架</t>
  </si>
  <si>
    <t>室內機:430x660x800</t>
  </si>
  <si>
    <t>菲律賓;壓縮機:台灣</t>
  </si>
  <si>
    <t>*自體淨*R32環保冷媒*高效率壓縮機*雙馬達</t>
  </si>
  <si>
    <t>4.88</t>
  </si>
  <si>
    <t>Panasonic7-9坪變頻右吹冷專窗型冷氣CW-R50CA2</t>
  </si>
  <si>
    <t>CW-R50CA2</t>
  </si>
  <si>
    <t>51081306</t>
  </si>
  <si>
    <t>IGEM082O</t>
  </si>
  <si>
    <t>4.53</t>
  </si>
  <si>
    <t>Panasonic8-10坪變頻右吹冷專窗型冷氣CW-R60CA2</t>
  </si>
  <si>
    <t>CW-R60CA2</t>
  </si>
  <si>
    <t>51081307</t>
  </si>
  <si>
    <t>IGEM082P</t>
  </si>
  <si>
    <t>4.46</t>
  </si>
  <si>
    <t>Panasonic6-8坪變頻左吹冷專窗型冷氣CW-R40LCA2</t>
  </si>
  <si>
    <t>CW-R40LCA2</t>
  </si>
  <si>
    <t>51081312</t>
  </si>
  <si>
    <t>IGEM082U</t>
  </si>
  <si>
    <t>Panasonic7-9坪變頻左吹冷專窗型冷氣CW-R50LCA2</t>
  </si>
  <si>
    <t>CW-R50LCA2</t>
  </si>
  <si>
    <t>51081313</t>
  </si>
  <si>
    <t>IGEM082V</t>
  </si>
  <si>
    <t>Panasonic8-10坪變頻左吹冷專窗型冷氣CW-R60LCA2</t>
  </si>
  <si>
    <t>CW-R60LCA2</t>
  </si>
  <si>
    <t>51081314</t>
  </si>
  <si>
    <t>IGEM082W</t>
  </si>
  <si>
    <t>HITACHI變頻2-3坪冷專左吹式窗型RA-25QR</t>
  </si>
  <si>
    <t>RA-25QR</t>
  </si>
  <si>
    <t>51081365</t>
  </si>
  <si>
    <t>IGEM098A</t>
  </si>
  <si>
    <t>4/15調漲重新上架、3/17漲價停售、2025/1/1調降、2024/3/20新上架</t>
  </si>
  <si>
    <t>室內機尺寸:400x600x775</t>
  </si>
  <si>
    <t>台灣;壓縮機:台灣</t>
  </si>
  <si>
    <t>主機保固7年</t>
  </si>
  <si>
    <t>*日本製壓縮機*凍結洗淨*防霉(5段)*高分子光觸媒濾網*銀離子&amp;負離子清淨濾網*新舒眠、室內溫度顯示*節電運轉、無線遙控</t>
  </si>
  <si>
    <t>5.25</t>
  </si>
  <si>
    <t>HITACHI變頻3-4坪冷專左吹式窗型RA-28QR</t>
  </si>
  <si>
    <t>RA-28QR</t>
  </si>
  <si>
    <t>51081366</t>
  </si>
  <si>
    <t>IGEM098B</t>
  </si>
  <si>
    <t>5.17</t>
  </si>
  <si>
    <t>HITACHI變頻4-5坪冷專左吹式窗型RA-36QR</t>
  </si>
  <si>
    <t>RA-36QR</t>
  </si>
  <si>
    <t>51081367</t>
  </si>
  <si>
    <t>IGEM098C</t>
  </si>
  <si>
    <t>4.74</t>
  </si>
  <si>
    <t>HITACHI變頻5-7坪冷專雙吹式窗型RA-40QR</t>
  </si>
  <si>
    <t>RA-40QR</t>
  </si>
  <si>
    <t>51081368</t>
  </si>
  <si>
    <t>IGEM098D</t>
  </si>
  <si>
    <t>3/21恢復供貨、3/17漲價停售、2025/1/1調降、2024/3/20新上架</t>
  </si>
  <si>
    <t>室內機尺寸:468x680x820</t>
  </si>
  <si>
    <t>4.89</t>
  </si>
  <si>
    <t>HITACHI變頻7-9坪冷專雙吹式窗型RA-50QR</t>
  </si>
  <si>
    <t>RA-50QR</t>
  </si>
  <si>
    <t>51081369</t>
  </si>
  <si>
    <t>IGEM098E</t>
  </si>
  <si>
    <t>4.54</t>
  </si>
  <si>
    <t>大同4~6坪一級能效變頻冷暖分離式空調 R-28DHSA/FT-28DHSA</t>
  </si>
  <si>
    <t>R-28DHSA/FT-28DHSA</t>
  </si>
  <si>
    <t>51081388</t>
  </si>
  <si>
    <t>IGEM104B</t>
  </si>
  <si>
    <t>2026/5/22剩300台，售完為止、2025/3/28-7/31短促、12/20調降、2024/7/5新機上架同時短促</t>
  </si>
  <si>
    <t>*風速微電腦控制*上下左右擺葉韻律風*靜音睡眠功能，強力速冷功能</t>
  </si>
  <si>
    <t>大同6~8坪一級能效變頻冷暖分離式空調 R-42DHSA/FT-42DHSA</t>
  </si>
  <si>
    <t>R-42DHSA/FT-42DHSA</t>
  </si>
  <si>
    <t>51081390</t>
  </si>
  <si>
    <t>IGEM104D</t>
  </si>
  <si>
    <t>2026/5/22剩200台，售完為止、2025/3/28-7/31短促、12/20調降、2024/7/5新機上架同時短促</t>
  </si>
  <si>
    <t>HITACHI 2-3坪一對一變頻頂級系列冷暖空調_RAS-22NJP1/RAC-22NP</t>
  </si>
  <si>
    <t>RAS-22NJP1/RAC-22NP</t>
  </si>
  <si>
    <t>51081436</t>
  </si>
  <si>
    <t>IGEM119F</t>
  </si>
  <si>
    <t>4/15調漲重新上架、3/11停售、2025/1/22上架</t>
  </si>
  <si>
    <t>室內機:315x840x270</t>
  </si>
  <si>
    <t>*日本同步變頻科技:【日本製壓縮機】、【日本制御技術】、【全直流變頻】*凍結洗淨2.0 : 高性能CPU 一級省電 、創新節電科技*PM0.1去除率99.9% :機體防霉II 五段自選、3D立體氣流</t>
  </si>
  <si>
    <t>HITACHI 3-4坪一對一變頻頂級系列冷暖空調_RAS-28NJP1/RAC-28NP</t>
  </si>
  <si>
    <t>RAS-28NJP1/RAC-28NP</t>
  </si>
  <si>
    <t>51081437</t>
  </si>
  <si>
    <t>IGEM119G</t>
  </si>
  <si>
    <t>HITACHI 4-5坪一對一變頻頂級系列冷暖空調_RAS-36NJP1/RAC-36NP</t>
  </si>
  <si>
    <t>RAS-36NJP1/RAC-36NP</t>
  </si>
  <si>
    <t>51081438</t>
  </si>
  <si>
    <t>IGEM119H</t>
  </si>
  <si>
    <t>室內機:315x940x270</t>
  </si>
  <si>
    <t>8.08</t>
  </si>
  <si>
    <t>HITACHI 10-12坪一對一變頻頂級系列冷暖空調_RAS-71NJP1/RAC-71NP</t>
  </si>
  <si>
    <t>RAS-71NJP1/RAC-71NP</t>
  </si>
  <si>
    <t>51081439</t>
  </si>
  <si>
    <t>IGEM119I</t>
  </si>
  <si>
    <t>室內機:315x1110x1110</t>
  </si>
  <si>
    <t>HITACHI 5-7坪一對一變頻頂級系列冷暖空調_RAS-40NJP1/RAC-40NP</t>
  </si>
  <si>
    <t>RAS-40NJP1/RAC-40NP</t>
  </si>
  <si>
    <t>51081440</t>
  </si>
  <si>
    <t>IGEM119S</t>
  </si>
  <si>
    <t>4/15調漲重新上架、3/14停售、2025/2/5新機上架</t>
  </si>
  <si>
    <t>室內機:300x920x240;室外機:685x810x300</t>
  </si>
  <si>
    <t>*日本同步變頻科技 :日本製壓縮機、日本制御技術、全直流變頻
*凍結洗淨2.0 :高性能CPU 一級省電、創新節電科技
*PM0.1去除率99.9% :機體防霉II 五段自選、3D立體氣流</t>
  </si>
  <si>
    <t>Panasonic UJ系列3-4坪2.2KW變頻冷暖一對一分離式空調CS-UJ22BA2/CU-UJ22BHA2</t>
  </si>
  <si>
    <t>CS-UJ22BA2/CU-UJ22BHA2</t>
  </si>
  <si>
    <t>51081441</t>
  </si>
  <si>
    <t>IGEM1208</t>
  </si>
  <si>
    <t>115/4/1調漲後上架銷售、114/2/20上架</t>
  </si>
  <si>
    <t>室外機:780x582x289;室內機:798x295x241</t>
  </si>
  <si>
    <t>(2026/05/01~2026/07/31) (需自行上官網申請)2026/4/1~2026/7/31購買，並於2026年8月15日前登錄完成，國際原廠現金回饋2000元。</t>
  </si>
  <si>
    <t>*防霉監控*nanoeX*銀離子水盤*ECONAVI日照感知*UJ系列陣容</t>
  </si>
  <si>
    <t>Panasonic UJ系列4-5坪2.8KW變頻冷暖一對一分離式空調CS-UJ28BA2/CU-UJ28BHA2</t>
  </si>
  <si>
    <t>CS-UJ28BA2/CU-UJ28BHA2</t>
  </si>
  <si>
    <t>51081442</t>
  </si>
  <si>
    <t>IGEM1209</t>
  </si>
  <si>
    <t>115/4/1調漲後上架銷售、12/1-12/31品牌月特價、7/1短促、114/2/20上架</t>
  </si>
  <si>
    <t>6.77</t>
  </si>
  <si>
    <t>Panasonic UJ系列5-6坪3.6KW變頻冷暖一對一分離式空調CS-UJ36BA2/CU-UJ36BHA2</t>
  </si>
  <si>
    <t>CS-UJ36BA2/CU-UJ36BHA2</t>
  </si>
  <si>
    <t>51081443</t>
  </si>
  <si>
    <t>IGEM120A</t>
  </si>
  <si>
    <t>115/4/1調漲後上架銷售、7/1短促、114/2/20上架</t>
  </si>
  <si>
    <t>Panasonic UJ系列6-7坪4.1KW變頻冷暖一對一分離式空調CS-UJ40BA2/CU-UJ40BHA2</t>
  </si>
  <si>
    <t>CS-UJ40BA2/CU-UJ40BHA2</t>
  </si>
  <si>
    <t>51081444</t>
  </si>
  <si>
    <t>IGEM120B</t>
  </si>
  <si>
    <t>6-7坪</t>
  </si>
  <si>
    <t>室外機:780x666x289;室內機:890x295x241</t>
  </si>
  <si>
    <t>Panasonic UJ系列7-8坪5.0KW變頻冷暖一對一分離式空調CS-UJ50BA2/CU-UJ50BHA2</t>
  </si>
  <si>
    <t>CS-UJ50BA2/CU-UJ50BHA2</t>
  </si>
  <si>
    <t>51081445</t>
  </si>
  <si>
    <t>IGEM120C</t>
  </si>
  <si>
    <t>6.44</t>
  </si>
  <si>
    <t>Panasonic UJ系列8-9坪6.3KW變頻冷暖一對一分離式空調CS-UJ63BA2/CU-UJ63BHA2</t>
  </si>
  <si>
    <t>CS-UJ63BA2/CU-UJ63BHA2</t>
  </si>
  <si>
    <t>51081446</t>
  </si>
  <si>
    <t>IGEM120D</t>
  </si>
  <si>
    <t>8-9坪</t>
  </si>
  <si>
    <t>室外機:780x666x289;室內機:1160x295x255</t>
  </si>
  <si>
    <t>Panasonic UJ系列9-10坪7.2KW變頻冷暖一對一分離式空調CS-UJ71BA2/CU-UJ71BHA2</t>
  </si>
  <si>
    <t>CS-UJ71BA2/CU-UJ71BHA2</t>
  </si>
  <si>
    <t>51081447</t>
  </si>
  <si>
    <t>IGEM120E</t>
  </si>
  <si>
    <t>室外機:880x795x340;室內機:1160x295x255</t>
  </si>
  <si>
    <t>Panasonic UJ系列10-12坪8.0KW變頻冷暖一對一分離式空調CS-UJ80BA2/CU-UJ80BHA2</t>
  </si>
  <si>
    <t>CS-UJ80BA2/CU-UJ80BHA2</t>
  </si>
  <si>
    <t>51081448</t>
  </si>
  <si>
    <t>IGEM120F</t>
  </si>
  <si>
    <t>室外機:880x920x340;室內機:1160x295x255</t>
  </si>
  <si>
    <t>5.67</t>
  </si>
  <si>
    <t>Panasonic UJ系列12-14坪8.5KW變頻冷暖一對一分離式空調CS-UJ90BA2/CU-UJ90BHA2</t>
  </si>
  <si>
    <t>CS-UJ90BA2/CU-UJ90BHA2</t>
  </si>
  <si>
    <t>51081449</t>
  </si>
  <si>
    <t>IGEM120G</t>
  </si>
  <si>
    <t>12-14坪</t>
  </si>
  <si>
    <t>5.62</t>
  </si>
  <si>
    <t>Panasonic UJ系列15-18坪11KW變頻冷暖一對一分離式空調CS-UJ110BA2/CU-UJ110BHA2</t>
  </si>
  <si>
    <t>CS-UJ110BA2/CU-UJ110BHA2</t>
  </si>
  <si>
    <t>51081450</t>
  </si>
  <si>
    <t>IGEM120H</t>
  </si>
  <si>
    <t>室外機:1100x955x370;室內機:1160x295x255</t>
  </si>
  <si>
    <t>12.5</t>
  </si>
  <si>
    <t>5.35</t>
  </si>
  <si>
    <t>Panasonic UJ系列3-4坪+3-4坪一對二變頻冷暖空調CU-2J45FHA2/CS-UJ22BA2+CS-UJ22BA2</t>
  </si>
  <si>
    <t>CU-2J45FHA2/CS-UJ22BA2+CS-UJ22BA2</t>
  </si>
  <si>
    <t>51081451</t>
  </si>
  <si>
    <t>IGEM1218</t>
  </si>
  <si>
    <t>(一對二要先問貨況並場勘)2026/4/1調漲後重新上架銷售、2025/3/13上架</t>
  </si>
  <si>
    <t>3-4坪+3-4坪</t>
  </si>
  <si>
    <t>室內機01:798x295x241;室內機02:798x295x241;室外機:780x289x540</t>
  </si>
  <si>
    <t>*nanoe X 清淨系統*智慧節能科技日照感應*24小時防霉監控*自體靜功能*乾燥防霉功能*3D氣流*銀離子抗菌水盤</t>
  </si>
  <si>
    <t>Panasonic UJ系列3-4坪+4-5坪一對二變頻冷暖空調CU-2J52FHA2/CS-UJ22BA2+CS-UJ28BA2</t>
  </si>
  <si>
    <t>CU-2J52FHA2/CS-UJ22BA2+CS-UJ28BA2</t>
  </si>
  <si>
    <t>51081452</t>
  </si>
  <si>
    <t>IGEM1219</t>
  </si>
  <si>
    <t>3-4坪+4-5坪</t>
  </si>
  <si>
    <t>室內機1:798x295x241;室內機2:798x295x241;室外機:860x289x666</t>
  </si>
  <si>
    <t>Panasonic UJ系列4-5坪+4-5坪一對二變頻冷暖空調CU-2J52FHA2/CS-UJ28BA2+CS-UJ28BA2</t>
  </si>
  <si>
    <t>CU-2J52FHA2/CS-UJ28BA2+CS-UJ28BA2</t>
  </si>
  <si>
    <t>51081453</t>
  </si>
  <si>
    <t>IGEM121A</t>
  </si>
  <si>
    <t>4-5坪+4-5坪</t>
  </si>
  <si>
    <t>Panasonic UJ系列3-4坪+5-6坪一對二變頻冷暖空調CU-2J52FHA2/CS-UJ22BA2+CS-UJ36BA2</t>
  </si>
  <si>
    <t>CU-2J52FHA2/CS-UJ22BA2+CS-UJ36BA2</t>
  </si>
  <si>
    <t>51081454</t>
  </si>
  <si>
    <t>IGEM121B</t>
  </si>
  <si>
    <t>3-4坪+5-6坪</t>
  </si>
  <si>
    <t>Panasonic UJ系列3-4坪+6-7坪一對二變頻冷暖空調CU-2J52FHA2/CS-UJ22BA2+CS-UJ40BA2</t>
  </si>
  <si>
    <t>CU-2J52FHA2/CS-UJ22BA2+CS-UJ40BA2</t>
  </si>
  <si>
    <t>51081455</t>
  </si>
  <si>
    <t>IGEM121C</t>
  </si>
  <si>
    <t>3-4坪+6-7坪</t>
  </si>
  <si>
    <t>室內機1:798x295x241;室內機2:890x295x241;室外機:860x289x666</t>
  </si>
  <si>
    <t>Panasonic UJ系列4-5坪+5-6坪一對二變頻冷暖空調CU-2J63BHA2/CS-UJ28BA2+CS-UJ36BA2</t>
  </si>
  <si>
    <t>CU-2J63BHA2/CS-UJ28BA2+CS-UJ36BA2</t>
  </si>
  <si>
    <t>51081456</t>
  </si>
  <si>
    <t>IGEM121D</t>
  </si>
  <si>
    <t>4-5坪+5-6坪</t>
  </si>
  <si>
    <t>室外機:880x795x420;室內機1:798x295x241;室內機2:798x295x241</t>
  </si>
  <si>
    <t>Panasonic UJ系列4-5坪+6-7坪一對二變頻冷暖空調CU-2J63BHA2/CS-UJ28BA2+CS-UJ40BA2</t>
  </si>
  <si>
    <t>CU-2J63BHA2/CS-UJ28BA2+CS-UJ40BA2</t>
  </si>
  <si>
    <t>51081457</t>
  </si>
  <si>
    <t>IGEM121E</t>
  </si>
  <si>
    <t>4-5坪+6-7坪</t>
  </si>
  <si>
    <t>室外機:880x795x420;室內機1:798x295x241;室內機2:890x295x241</t>
  </si>
  <si>
    <t>Panasonic UJ系列3-4坪+7-8坪一對二變頻冷暖空調CU-2J63BHA2/CS-UJ22BA2+CS-UJ50BA2</t>
  </si>
  <si>
    <t>CU-2J63BHA2/CS-UJ22BA2+CS-UJ50BA2</t>
  </si>
  <si>
    <t>51081458</t>
  </si>
  <si>
    <t>IGEM121F</t>
  </si>
  <si>
    <t>3-4坪+7-8坪</t>
  </si>
  <si>
    <t>室內機1:798x295x241;室內機2:890x295x241;室外機:880x795x420</t>
  </si>
  <si>
    <t>Panasonic UJ系列3-4坪+8-10坪一對二變頻冷暖空調CU-2J83BHA2/CS-UJ22BA2+CS-UJ63BA2</t>
  </si>
  <si>
    <t>CU-2J83BHA2/CS-UJ22BA2+CS-UJ63BA2</t>
  </si>
  <si>
    <t>51081459</t>
  </si>
  <si>
    <t>IGEM121G</t>
  </si>
  <si>
    <t>3-4坪+8-10坪</t>
  </si>
  <si>
    <t>室內機1:798x295x241;室內機2:1160x295x255;室外機:880x920x340</t>
  </si>
  <si>
    <t>8.3</t>
  </si>
  <si>
    <t>Panasonic UJ系列4-5坪+8-10坪一對二變頻冷暖空調CU-2J83BHA2/CS-UJ28BA2+CS-UJ63BA2</t>
  </si>
  <si>
    <t>CU-2J83BHA2/CS-UJ28BA2+CS-UJ63BA2</t>
  </si>
  <si>
    <t>51081460</t>
  </si>
  <si>
    <t>IGEM121H</t>
  </si>
  <si>
    <t>4-5坪+8-10坪</t>
  </si>
  <si>
    <t>Panasonic UJ系列3-4坪+12-14坪_一對二變頻冷暖空調CU-3J90BHA2/CS-UJ22BA2+CS-UJ80BA2</t>
  </si>
  <si>
    <t>CU-3J90BHA2/CS-UJ22BA2+CS-UJ80BA2</t>
  </si>
  <si>
    <t>51081461</t>
  </si>
  <si>
    <t>IGEM121I</t>
  </si>
  <si>
    <t>3-4坪+12-14坪</t>
  </si>
  <si>
    <t>Panasonic UJ系列一對三變頻冷暖空調CU-3J90BHA2/CS-UJ22BA2+CS-UJ22BA2+CS-UJ28BA2</t>
  </si>
  <si>
    <t>CU-3J90BHA2/CS-UJ22BA2+CS-UJ22BA2+CS-UJ28BA2</t>
  </si>
  <si>
    <t>51081462</t>
  </si>
  <si>
    <t>IGEM121J</t>
  </si>
  <si>
    <t>(一對三要先問貨況並場勘)2026/4/1調漲後重新上架銷售、2025/3/13上架</t>
  </si>
  <si>
    <t>2-3坪+2-3坪+3-4坪</t>
  </si>
  <si>
    <t>室內機1:798x295x241;室內機2:798x295x241;室內機3:798x295x241;室外機:880x920x340</t>
  </si>
  <si>
    <t>HITACHI 7-8坪一對一變頻頂級系列冷暖空調_RAS-50NJP1/RAC-50NP</t>
  </si>
  <si>
    <t>RAS-50NJP1/RAC-50NP</t>
  </si>
  <si>
    <t>51081463</t>
  </si>
  <si>
    <t>IGEM121T</t>
  </si>
  <si>
    <t>2025/4/15上架</t>
  </si>
  <si>
    <t>室外機:685x810x300;室內機:315x1110x280</t>
  </si>
  <si>
    <t>*凍結洗淨3.0*搭載PM0.1清淨濾網*體感舒適科技*3D立體氣流*防霉風扇,抗汙抑菌</t>
  </si>
  <si>
    <t>7.81</t>
  </si>
  <si>
    <t>HITACHI 9-10坪一對一變頻頂級系列冷暖空調_RAS-63NJP1/RAC-63NP</t>
  </si>
  <si>
    <t>RAS-63NJP1/RAC-63NP</t>
  </si>
  <si>
    <t>51081464</t>
  </si>
  <si>
    <t>IGEM121U</t>
  </si>
  <si>
    <t>室外機:790x880x315;室內機:315x1110x280</t>
  </si>
  <si>
    <t>7.11</t>
  </si>
  <si>
    <t>HITACHI 11-13坪一對一變頻頂級系列冷暖空調_RAS-81NJP1/RAC-81NP</t>
  </si>
  <si>
    <t>RAS-81NJP1/RAC-81NP</t>
  </si>
  <si>
    <t>51081465</t>
  </si>
  <si>
    <t>IGEM121V</t>
  </si>
  <si>
    <t>室外機:885x920x315;室內機:315x1110x280</t>
  </si>
  <si>
    <t>6.74</t>
  </si>
  <si>
    <t>HITACHI 12-15坪一對一變頻頂級系列冷暖空調_RAS-90NJP1/RAC-90NP</t>
  </si>
  <si>
    <t>RAS-90NJP1/RAC-90NP</t>
  </si>
  <si>
    <t>51081466</t>
  </si>
  <si>
    <t>IGEM121W</t>
  </si>
  <si>
    <t>HITACHI 15-18坪一對一變頻頂級系列冷暖空調_RAS-110NJP1/RAC-110NP</t>
  </si>
  <si>
    <t>RAS-110NJP1/RAC-110NP</t>
  </si>
  <si>
    <t>51081467</t>
  </si>
  <si>
    <t>IGEM121X</t>
  </si>
  <si>
    <t>室外機:940x1060x370;室內機:345x1390x245</t>
  </si>
  <si>
    <t>HITACHI 17-21坪一對一變頻頂級系列冷暖空調_RAS-125NJP1/RAC-125NP</t>
  </si>
  <si>
    <t>RAS-125NJP1/RAC-125NP</t>
  </si>
  <si>
    <t>51081468</t>
  </si>
  <si>
    <t>IGEM121Y</t>
  </si>
  <si>
    <t>17-21坪</t>
  </si>
  <si>
    <t>13.5</t>
  </si>
  <si>
    <t>HITACHI 15-18坪一對一變頻頂級系列冷專空調_RAS-110NJP1/RAC-110JP</t>
  </si>
  <si>
    <t>RAS-110NJP1/RAC-110JP</t>
  </si>
  <si>
    <t>51081469</t>
  </si>
  <si>
    <t>IGEM121Z</t>
  </si>
  <si>
    <t>HITACHI 17-21坪一對一變頻頂級系列冷專空調_RAS-125NJP1/RAC-125JP</t>
  </si>
  <si>
    <t>RAS-125NJP1/RAC-125JP</t>
  </si>
  <si>
    <t>51081470</t>
  </si>
  <si>
    <t>IGEM1221</t>
  </si>
  <si>
    <t>Panasonic UJ系列3-4坪+7-8坪一對二變頻冷暖空調CU-2J71BHA2/CS-UJ28BA2+CS-UJ50BA2</t>
  </si>
  <si>
    <t>CU-2J71BHA2/CS-UJ28BA2+CS-UJ50BA2</t>
  </si>
  <si>
    <t>51081471</t>
  </si>
  <si>
    <t>IGEM1222</t>
  </si>
  <si>
    <t>2026/4/1調漲後重新上架銷售、2025/4/15上架</t>
  </si>
  <si>
    <t>室外機:880x795x340;室內機1:798x295x241;室內機2:890x295x241</t>
  </si>
  <si>
    <t>HITACHI 日立3-5坪+5-7坪一對二頂級系列變頻冷暖空調RAM-50NP/RAS-22NJP1+RAS-36NJP1</t>
  </si>
  <si>
    <t>RAM-50NP/RAS-22NJP1+RAS-36NJP1</t>
  </si>
  <si>
    <t>51081472</t>
  </si>
  <si>
    <t>IGEM123C</t>
  </si>
  <si>
    <t>2025/4/11上架</t>
  </si>
  <si>
    <t>3-5坪+5-7坪</t>
  </si>
  <si>
    <t>室內機:315x840x270;室內機2:315x940x270;室外機:685x810x300</t>
  </si>
  <si>
    <t>HITACHI 日立5-7坪+4-6坪一對二頂級系列變頻冷暖空調RAM-63NP/RAS-36NJP1+RAS-28NJP1</t>
  </si>
  <si>
    <t>RAM-63NP/RAS-36NJP1+RAS-28NJP1</t>
  </si>
  <si>
    <t>51081473</t>
  </si>
  <si>
    <t>IGEM123D</t>
  </si>
  <si>
    <t>5-7坪+4-6坪</t>
  </si>
  <si>
    <t>室內機:315x940x270;室內機2:315x840x270;室外機:790x880x315</t>
  </si>
  <si>
    <t>6.67</t>
  </si>
  <si>
    <t>HITACHI 日立6-8坪+4-6坪一對二頂級系列變頻冷暖空調RAM-63NP/RAS-40NJP1+RAS-28NJP1</t>
  </si>
  <si>
    <t>RAM-63NP/RAS-40NJP1+RAS-28NJP1</t>
  </si>
  <si>
    <t>51081474</t>
  </si>
  <si>
    <t>IGEM123E</t>
  </si>
  <si>
    <t>6-8坪+4-6坪</t>
  </si>
  <si>
    <t>HITACHI 日立3-5坪+8-10坪一對二頂級系列變頻冷暖空調RAM-71NP/RAS-22NJP1+RAS-50NJP1</t>
  </si>
  <si>
    <t>RAM-71NP/RAS-22NJP1+RAS-50NJP1</t>
  </si>
  <si>
    <t>51081475</t>
  </si>
  <si>
    <t>IGEM123F</t>
  </si>
  <si>
    <t>3-5坪+8-10坪</t>
  </si>
  <si>
    <t>室內機:315x840x270;室內機:315x1110x280;室外機:790x880x315</t>
  </si>
  <si>
    <t>6.21</t>
  </si>
  <si>
    <t>HITACHI 日立5-7坪+6-8坪一對二頂級系列變頻冷暖空調RAM-71NP/RAS-36NJP1+RAS-40NJP1</t>
  </si>
  <si>
    <t>RAM-71NP/RAS-36NJP1+RAS-40NJP1</t>
  </si>
  <si>
    <t>51081476</t>
  </si>
  <si>
    <t>IGEM123G</t>
  </si>
  <si>
    <t>5-7坪+6-8坪</t>
  </si>
  <si>
    <t>室內機:315x940x270;室內機:315x940x270;室外機:790x880x315</t>
  </si>
  <si>
    <t>HITACHI 日立一對三變頻冷暖空調RAM-86NP/RAS-22NJP1*2+RAS-40NJP1</t>
  </si>
  <si>
    <t>RAM-86NP/RAS-22NJP1*2+RAS-40NJP1</t>
  </si>
  <si>
    <t>51081477</t>
  </si>
  <si>
    <t>IGEM123H</t>
  </si>
  <si>
    <t>2-3坪+2-3坪+5-7坪</t>
  </si>
  <si>
    <t>室內機:315x840x270;室內機2:315x840x270;室內機3:315x940x270;室外機:885x920x315</t>
  </si>
  <si>
    <t>6.36</t>
  </si>
  <si>
    <t>DAIKIN大金3-5坪大關Z系列變頻冷暖空調 RXV28ZVLT/FTXV28ZVLT</t>
  </si>
  <si>
    <t>RXV28ZVLT/FTXV28ZVLT</t>
  </si>
  <si>
    <t>51081481</t>
  </si>
  <si>
    <t>IGEM127U</t>
  </si>
  <si>
    <t>限115/3/1-114/7/31現折期間販售</t>
  </si>
  <si>
    <t>室外機:550x675x284;室內機:286x770x244</t>
  </si>
  <si>
    <t>台灣;壓縮機:泰國</t>
  </si>
  <si>
    <t>主機板7年壓縮機
 10年</t>
  </si>
  <si>
    <t>*利用閃流放電改善空氣品質*濾網去除細菌、病毒和異味*所有型號均具有最高能源效率等級*利用康達效應讓氣流更舒適*使用智慧型手機和智慧揚聲器進行控制</t>
  </si>
  <si>
    <t>DAIKIN大金 4-6坪大關Z系列變頻冷暖空調RXV36ZVLT/FTXV36ZVLT</t>
  </si>
  <si>
    <t>RXV36ZVLT/FTXV36ZVLT</t>
  </si>
  <si>
    <t>51081482</t>
  </si>
  <si>
    <t>IGEM127V</t>
  </si>
  <si>
    <t>室外機:595x845x300;室內機:286x770x244</t>
  </si>
  <si>
    <t>6.53</t>
  </si>
  <si>
    <t>DAIKIN大金 10-12坪大關Z系列變頻冷暖空調 RXV71ZVLT/FTXV71ZVLT</t>
  </si>
  <si>
    <t>RXV71ZVLT/FTXV71ZVLT</t>
  </si>
  <si>
    <t>51081483</t>
  </si>
  <si>
    <t>IGEM127W</t>
  </si>
  <si>
    <t>5.39</t>
  </si>
  <si>
    <t>大同變頻3-5坪R32右吹窗型變頻冷暖空調TW-22DHSA</t>
  </si>
  <si>
    <t>TW-22DHSA</t>
  </si>
  <si>
    <t>51081488</t>
  </si>
  <si>
    <t>IGEM132W</t>
  </si>
  <si>
    <t>2025/7/1上架</t>
  </si>
  <si>
    <t>*體積大幅縮小*一級能效*R32 高效環保冷媒*藍波耐腐蝕散熱片*可單獨除濕</t>
  </si>
  <si>
    <t>5.02</t>
  </si>
  <si>
    <t>大同變頻4-6坪R32右吹窗型變頻冷暖空調TW-29DHSA</t>
  </si>
  <si>
    <t>TW-29DHSA</t>
  </si>
  <si>
    <t>51081489</t>
  </si>
  <si>
    <t>IGEM132X</t>
  </si>
  <si>
    <t>5.19</t>
  </si>
  <si>
    <t>大同變頻5-7坪R32右吹窗型變頻冷暖空調TW-36DHSA</t>
  </si>
  <si>
    <t>TW-36DHSA</t>
  </si>
  <si>
    <t>51081490</t>
  </si>
  <si>
    <t>IGEM132Y</t>
  </si>
  <si>
    <t>4.95</t>
  </si>
  <si>
    <t>大同變頻6-8坪R32右吹窗型變頻冷暖空調TW-42DHSA</t>
  </si>
  <si>
    <t>TW-42DHSA</t>
  </si>
  <si>
    <t>51081491</t>
  </si>
  <si>
    <t>IGEM132Z</t>
  </si>
  <si>
    <t>5.42</t>
  </si>
  <si>
    <t>大同變頻8-10坪R32右吹窗型變頻冷暖空調TW-50DHSA</t>
  </si>
  <si>
    <t>TW-50DHSA</t>
  </si>
  <si>
    <t>51081492</t>
  </si>
  <si>
    <t>IGEM1331</t>
  </si>
  <si>
    <t>大同變頻11-15坪R32右吹窗型變頻冷暖空調TW-72DHSA</t>
  </si>
  <si>
    <t>TW-72DHSA</t>
  </si>
  <si>
    <t>51081493</t>
  </si>
  <si>
    <t>IGEM1332</t>
  </si>
  <si>
    <t>HITAHCI日立2-3坪+3-5坪變頻頂級一對二冷暖分離式空調RAM-50NP+RAS-22NJP1+RAS-28NJP1</t>
  </si>
  <si>
    <t>RAM-50NP+RAS-22NJP1+RAS-28NJP1</t>
  </si>
  <si>
    <t>51081497</t>
  </si>
  <si>
    <t>IGEM15CZ</t>
  </si>
  <si>
    <t xml:space="preserve">2-3坪+3-5坪
</t>
  </si>
  <si>
    <t>室內機1:315x840x270;室內機2:315x840x270;室外機:685x906x300</t>
  </si>
  <si>
    <t xml:space="preserve">凍結洗淨2.0
露水盤銀離子抑菌
機體防霉(5段)
日本製壓縮機
</t>
  </si>
  <si>
    <t>5.0</t>
  </si>
  <si>
    <t>HITACHI 日立3-4坪一級變頻冷暖雙吹式窗型冷氣RA-28NR1</t>
  </si>
  <si>
    <t>RA-28NR1</t>
  </si>
  <si>
    <t>51081507</t>
  </si>
  <si>
    <t>IGEM15FO</t>
  </si>
  <si>
    <t>2026/6/12新品上架</t>
  </si>
  <si>
    <t>425x600x775</t>
  </si>
  <si>
    <t>凍結洗淨2.0
APP雲端智慧控
高分子光觸媒
銀離子+負離子
機體防霉(5段)</t>
  </si>
  <si>
    <t>5.34</t>
  </si>
  <si>
    <t>HITACHI 日立4-6坪一級變頻冷暖雙吹式窗型冷氣RA-36NR1</t>
  </si>
  <si>
    <t>RA-36NR1</t>
  </si>
  <si>
    <t>51081508</t>
  </si>
  <si>
    <t>IGEM15FP</t>
  </si>
  <si>
    <t>2026/6/15新品上架</t>
  </si>
  <si>
    <t>4.82</t>
  </si>
  <si>
    <t>HITACHI 日立7-8坪一級變頻冷暖雙吹式窗型冷氣RA-50NR1</t>
  </si>
  <si>
    <t>RA-50NR1</t>
  </si>
  <si>
    <t>51081510</t>
  </si>
  <si>
    <t>IGEM15FR</t>
  </si>
  <si>
    <t>468x680x820</t>
  </si>
  <si>
    <t>4.66</t>
  </si>
  <si>
    <t>HITACHI 日立9-10坪一級變頻冷暖雙吹式窗型冷氣RA-61NR1</t>
  </si>
  <si>
    <t>RA-61NR1</t>
  </si>
  <si>
    <t>51081511</t>
  </si>
  <si>
    <t>IGEM15FS</t>
  </si>
  <si>
    <t>6.1</t>
  </si>
  <si>
    <t>4.58</t>
  </si>
  <si>
    <t>HITACHI 日立11-12坪一級變頻冷暖雙吹式窗型冷氣RA-69NR1</t>
  </si>
  <si>
    <t>RA-69NR1</t>
  </si>
  <si>
    <t>51081512</t>
  </si>
  <si>
    <t>IGEM15FT</t>
  </si>
  <si>
    <t>11-12坪</t>
  </si>
  <si>
    <t>468x680x900</t>
  </si>
  <si>
    <t>結洗淨2.0
APP雲端智慧控
高分子光觸媒
銀離子+負離子
機體防霉(5段)</t>
  </si>
  <si>
    <t>HITACHI 日立2-3坪一級變頻冷專雙吹式窗型冷氣RA-25JR1</t>
  </si>
  <si>
    <t>RA-25JR1</t>
  </si>
  <si>
    <t>51081513</t>
  </si>
  <si>
    <t>IGEM15FU</t>
  </si>
  <si>
    <t>5.46</t>
  </si>
  <si>
    <t>HITACHI 日立3-4坪一級變頻冷專雙吹式窗型冷氣RA-28JR1</t>
  </si>
  <si>
    <t>RA-28JR1</t>
  </si>
  <si>
    <t>51081514</t>
  </si>
  <si>
    <t>IGEM15FV</t>
  </si>
  <si>
    <t>HITACHI 日立5-7坪一級變頻冷專雙吹式窗型冷氣RA-40JR1</t>
  </si>
  <si>
    <t>RA-40JR1</t>
  </si>
  <si>
    <t>51081516</t>
  </si>
  <si>
    <t>IGEM15FX</t>
  </si>
  <si>
    <t>HITACHI 日立 7-8坪一級變頻冷專雙吹式窗型冷氣RA-50JR1</t>
  </si>
  <si>
    <t>RA-50JR1</t>
  </si>
  <si>
    <t>51081517</t>
  </si>
  <si>
    <t>IGEM15FY</t>
  </si>
  <si>
    <t>HITACHI 日立9-10坪一級變頻冷專雙吹式窗型冷氣RA-61JR1</t>
  </si>
  <si>
    <t>RA-61JR1</t>
  </si>
  <si>
    <t>51081518</t>
  </si>
  <si>
    <t>IGEM15FZ</t>
  </si>
  <si>
    <t>安悅</t>
  </si>
  <si>
    <t>東元6-7坪R32一對一變頻冷暖空調MA36IH-ZRS2/MS36IH-ZRS2</t>
  </si>
  <si>
    <t>MA36IH-ZRS2/MS36IH-ZRS2</t>
  </si>
  <si>
    <t>51082262</t>
  </si>
  <si>
    <t>IGEM080K</t>
  </si>
  <si>
    <t>115/6/22尚有數台短促促銷，請先詢問貨況再受理，售完為止、115/4/29停售、9/1-9/30調回原短促、7/15-8/31颱風賑災短促、7/1-8/31短促、5/1起回價、2025/1/9-2/28短促、11/2回價、2024/4/1-8/31短促現折、8/1-10/31短促現折2100元、2023/5/1回價、2023/4/1新機上市</t>
  </si>
  <si>
    <t>室外機:555x785x300;室內機:294x881x194</t>
  </si>
  <si>
    <t>7年(須上網登錄)</t>
  </si>
  <si>
    <t>10年(須上網登錄)</t>
  </si>
  <si>
    <t>*內外機燦金防鏽*關機自動防霉*基板防潮*基板防蟲</t>
  </si>
  <si>
    <t>東元11-13坪R32一對一變頻冷暖空調MS63IH-ZRS2/MA63IH-ZRS2</t>
  </si>
  <si>
    <t>MA63IH-ZRS2/MS63IH-ZRS2</t>
  </si>
  <si>
    <t>51082266</t>
  </si>
  <si>
    <t>IGEM081B</t>
  </si>
  <si>
    <t>115/4/29剩3台，需洽東元問貨況才能受理、9/1-9/30調回原短促、7/15-8/31颱風賑災短促、7/1-8/31短促、5/1起回價、2025/1/9-2/28短促、11/2回價、2024/4/1-8/31短促現折、8/1-10/31短促現折1990元、2023/5/1回價、2023/4/19新機上架</t>
  </si>
  <si>
    <t>室外機:700x900x350;室內機:330x1132x232</t>
  </si>
  <si>
    <t>東元13-15坪R32一對一變頻冷暖空調MS72IH-ZRS2/MA72IH-ZRS2</t>
  </si>
  <si>
    <t>MA72IH-ZRS2/MS72IH-ZRS2</t>
  </si>
  <si>
    <t>51082267</t>
  </si>
  <si>
    <t>IGEM081C</t>
  </si>
  <si>
    <t>115/4/29剩3台，需洽東元問貨況才能受理、9/1-9/30調回原短促、7/15-8/31颱風賑災短促、7/1-8/31短促、5/1起回價、2025/1/9-2/28短促、11/2回價、2024/4/1-8/31短促現折、8/1-10/31短促現折1700元、2023/5/1回價、2023/4/19新機上架</t>
  </si>
  <si>
    <t>7.3</t>
  </si>
  <si>
    <t>東元15-17坪R32一對一變頻冷暖空調MS80IH-ZRS2/MA80IH-ZRS2</t>
  </si>
  <si>
    <t>MA80IH-ZRS2/MS80IH-ZRS2</t>
  </si>
  <si>
    <t>51082268</t>
  </si>
  <si>
    <t>IGEM081D</t>
  </si>
  <si>
    <t>115/4/29剩12台，需洽東元問貨況才能受理、9/1-9/30調回原短促、7/15-8/31颱風賑災短促、7/1-8/31短促、5/1起回價、2025/1/9-2/28短促、11/2回價、2024/4/1-8/31短促現折且7/24再降、8/1-10/31短促現折2000元、2023/5/1回價、2023/4/19新機上架</t>
  </si>
  <si>
    <t>東元10000BTU多功能冷暖型移動式空調XYFMP-2808FH</t>
  </si>
  <si>
    <t>XYFMP-2808FH</t>
  </si>
  <si>
    <t>51082331</t>
  </si>
  <si>
    <t>IGEM104S</t>
  </si>
  <si>
    <t>2026/5/5恢復供貨、2026/4/20停售、2025/9/16缺貨（明年115年才有貨）、2025/2/7到貨重新上架、2024/11/6停售、2024/7/5新機上市</t>
  </si>
  <si>
    <t>移動式空調</t>
  </si>
  <si>
    <t>700x315x310</t>
  </si>
  <si>
    <t>*適用坪數6-8坪*冷暖型/除濕/送風/淨化/乾衣*急速制冷/免安裝/定時功能*觸控式液晶顯示面板，遠距無線遙控*除溼能力：50L/D(35℃/60%RH)</t>
  </si>
  <si>
    <t>0.86</t>
  </si>
  <si>
    <t>東元4-5坪R32變頻冷專窗型(右吹) MW22ICR-HR2</t>
  </si>
  <si>
    <t>MW22ICR-HR2</t>
  </si>
  <si>
    <t>51082337</t>
  </si>
  <si>
    <t>IGEM123M</t>
  </si>
  <si>
    <t>8/6到貨、8/1短暫缺貨、2025/4/11上架</t>
  </si>
  <si>
    <t>7年(需上網登入)</t>
  </si>
  <si>
    <t>10年(需上網登入)</t>
  </si>
  <si>
    <t>*藍波防鏽 *靜音除濕*預約關機 *清淨濾網*健康舒眠*LCD無線+面板觸控</t>
  </si>
  <si>
    <t>東元5-6坪R32變頻冷專窗型(右吹) MW28ICR-HR2</t>
  </si>
  <si>
    <t>MW28ICR-HR2</t>
  </si>
  <si>
    <t>51082338</t>
  </si>
  <si>
    <t>IGEM123N</t>
  </si>
  <si>
    <t>8/6到貨、8/1短暫缺貨、6/9到貨、4/22缺貨、2025/4/11上架</t>
  </si>
  <si>
    <t>東元6-7坪R32變頻冷專窗型(右吹) MW36ICR-HR2</t>
  </si>
  <si>
    <t>MW36ICR-HR2</t>
  </si>
  <si>
    <t>51082339</t>
  </si>
  <si>
    <t>IGEM123O</t>
  </si>
  <si>
    <t>6/9到貨、4/22缺貨、2025/4/11上架</t>
  </si>
  <si>
    <t>東元7-8坪R32變頻冷專窗型(右吹) MW40ICR-HR2</t>
  </si>
  <si>
    <t>MW40ICR-HR2</t>
  </si>
  <si>
    <t>51082340</t>
  </si>
  <si>
    <t>IGEM123P</t>
  </si>
  <si>
    <t>4.28</t>
  </si>
  <si>
    <t>東元9-10坪R32變頻冷專窗型(右吹) MW50ICR-HR2</t>
  </si>
  <si>
    <t>MW50ICR-HR2</t>
  </si>
  <si>
    <t>51082341</t>
  </si>
  <si>
    <t>IGEM123Q</t>
  </si>
  <si>
    <t>東元4-5坪R32變頻冷暖窗型(右吹) MW22IHR-HR2</t>
  </si>
  <si>
    <t>MW22IHR-HR2</t>
  </si>
  <si>
    <t>51082344</t>
  </si>
  <si>
    <t>IGEM123T</t>
  </si>
  <si>
    <t>8/1少量供貨、2025/4/11上架</t>
  </si>
  <si>
    <t>東元5-6坪R32變頻冷暖窗型(右吹) MW28IHR-HR2</t>
  </si>
  <si>
    <t>MW28IHR-HR2</t>
  </si>
  <si>
    <t>51082345</t>
  </si>
  <si>
    <t>IGEM123U</t>
  </si>
  <si>
    <t>9/16少量到貨，目前10台；8/1缺貨、7/16停售、2025/4/11上架</t>
  </si>
  <si>
    <t>東元6-7坪R32變頻冷暖窗型(右吹) MW36IHR-HR2</t>
  </si>
  <si>
    <t>MW36IHR-HR2</t>
  </si>
  <si>
    <t>51082346</t>
  </si>
  <si>
    <t>IGEM123V</t>
  </si>
  <si>
    <t>東元7-8坪R32變頻冷暖窗型(右吹) MW40IHR-HR2</t>
  </si>
  <si>
    <t>MW40IHR-HR2</t>
  </si>
  <si>
    <t>51082347</t>
  </si>
  <si>
    <t>IGEM123W</t>
  </si>
  <si>
    <t>東元9-10坪R32變頻冷暖窗型(右吹) MW50IHR-HR2</t>
  </si>
  <si>
    <t>MW50IHR-HR2</t>
  </si>
  <si>
    <t>51082348</t>
  </si>
  <si>
    <t>IGEM123X</t>
  </si>
  <si>
    <t>東元12-14坪R32變頻冷暖窗型(右吹) MW72IHR-HR2</t>
  </si>
  <si>
    <t>MW72IHR-HR2</t>
  </si>
  <si>
    <t>51082350</t>
  </si>
  <si>
    <t>IGEM123Z</t>
  </si>
  <si>
    <t>4.151</t>
  </si>
  <si>
    <t>東元5-6坪R32精品變頻冷暖分離式空調MA28IH-GA5/MS28IH-GA5</t>
  </si>
  <si>
    <t>MA28IH-GA5/MS28IH-GA5</t>
  </si>
  <si>
    <t>51082352</t>
  </si>
  <si>
    <t>IGEM125Q</t>
  </si>
  <si>
    <t>2026/6/3尾盤貨出清，永久調降、2025/4/23新機上架</t>
  </si>
  <si>
    <t>(2026/06/03~2026/12/31) 現折3590元（售價已折，售完為止）</t>
  </si>
  <si>
    <t>*自清淨2.0(內外機自清淨加熱-抑菌99%) *內外機燦金防鏽 *關機自動防霉*基板防潮防蟲  *雲端WIFI(另購雲端模組)*活性碳銀離子濾網*3D氣流全室循環(上下左右自動氣流)</t>
  </si>
  <si>
    <t>6.71</t>
  </si>
  <si>
    <t>東元9-10坪R32精品變頻冷暖分離式空調MA50IH-GA5/MS50IH-GA5</t>
  </si>
  <si>
    <t>MA50IH-GA5/MS50IH-GA5</t>
  </si>
  <si>
    <t>51082355</t>
  </si>
  <si>
    <t>IGEM125T</t>
  </si>
  <si>
    <t>2026/6/3尾盤貨出清，永久調降，少量供貨售完為止，需詢問貨況再銷售、2025/4/23新機上架</t>
  </si>
  <si>
    <t>(2026/06/03~2026/12/31) 現折7000元（售價已折，售完為止）</t>
  </si>
  <si>
    <t>東元11-12坪R32精品變頻冷暖分離式空調MA63IH-GA5/MS63IH-GA5</t>
  </si>
  <si>
    <t>MA63IH-GA5/MS63IH-GA5</t>
  </si>
  <si>
    <t>51082356</t>
  </si>
  <si>
    <t>IGEM125U</t>
  </si>
  <si>
    <t>2026/5/18少量供貨，銷售前請先向東元詢問貨況、2025/4/23新機上架</t>
  </si>
  <si>
    <t>東元12-14坪R32精品變頻冷暖分離式空調MA72IH-GA5/MS72IH-GA5</t>
  </si>
  <si>
    <t>MA72IH-GA5/MS72IH-GA5</t>
  </si>
  <si>
    <t>51082357</t>
  </si>
  <si>
    <t>IGEM125V</t>
  </si>
  <si>
    <t>2026/6/3尾盤貨出清，永久調降，售完為止、2026/5/18少量供貨，銷售前請先向東元詢問貨況、2025/4/23新機上架</t>
  </si>
  <si>
    <t>(2026/06/03~2026/12/31) 現折8590元（售價已折，售完為止）</t>
  </si>
  <si>
    <t>東元14-15坪R32精品變頻冷暖分離式空調MA80IH-GA5/MS80IH-GA5</t>
  </si>
  <si>
    <t>MA80IH-GA5/MS80IH-GA5</t>
  </si>
  <si>
    <t>51082358</t>
  </si>
  <si>
    <t>IGEM125W</t>
  </si>
  <si>
    <t>2026/6/3尾盤貨出清，永久調降，少量供貨售完為止、2026/5/18少量供貨，銷售前請先向東元詢問貨況、2025/4/23新機上架</t>
  </si>
  <si>
    <t>(2026/06/03~2026/12/31) 現折16000元（售價已折，售完為止）</t>
  </si>
  <si>
    <t>東元5-6坪R32精品變頻冷專分離式空調MA28IC-GA5/MS28IC-GA5</t>
  </si>
  <si>
    <t>MA28IC-GA5/MS28IC-GA5</t>
  </si>
  <si>
    <t>51082360</t>
  </si>
  <si>
    <t>IGEM127I</t>
  </si>
  <si>
    <t>2026/5/18少量供貨，銷售前請先向東元詢問貨況、2025/5/20新品上市</t>
  </si>
  <si>
    <t>*自清淨2.0(內外機自清淨加熱-抑菌99%) *內外機燦金防鏽 ◎關機自動防霉*基板防潮防蟲  ◎雲端WIFI(另購雲端模組)*活性碳銀離子濾網*3D氣流全室循環(上下左右自動氣流)</t>
  </si>
  <si>
    <t>東元6-7坪R32精品變頻冷專分離式空調MA36IC-GA5/MS36IC-GA5</t>
  </si>
  <si>
    <t>MA36IC-GA5/MS36IC-GA5</t>
  </si>
  <si>
    <t>51082361</t>
  </si>
  <si>
    <t>IGEM127J</t>
  </si>
  <si>
    <t>東元9-10坪R32精品變頻冷專分離式空調MA50IC-GA5/MS50IC-GA5</t>
  </si>
  <si>
    <t>MA50IC-GA5/MS50IC-GA5</t>
  </si>
  <si>
    <t>51082363</t>
  </si>
  <si>
    <t>IGEM127L</t>
  </si>
  <si>
    <t>東元11-12坪R32精品變頻冷專分離式空調MA63IC-GA5/MS63IC-GA5</t>
  </si>
  <si>
    <t>MA63IC-GA5/MS63IC-GA5</t>
  </si>
  <si>
    <t>51082364</t>
  </si>
  <si>
    <t>IGEM127M</t>
  </si>
  <si>
    <t>2025/5/20新品上市</t>
  </si>
  <si>
    <t>東元12-14坪R32精品變頻冷專分離式空調MA72IC-GA5/MS72IC-GA5</t>
  </si>
  <si>
    <t>MA72IC-GA5/MS72IC-GA5</t>
  </si>
  <si>
    <t>51082365</t>
  </si>
  <si>
    <t>IGEM127N</t>
  </si>
  <si>
    <t>東元12-14坪R32精品變頻冷專分離式空調MA80IC-GA5/MS80IC-GA5</t>
  </si>
  <si>
    <t>MA80IC-GA5/MS80IC-GA5</t>
  </si>
  <si>
    <t>51082366</t>
  </si>
  <si>
    <t>IGEM127O</t>
  </si>
  <si>
    <t>東元9-10坪R32頂級變頻冷暖分離式空調MA50IH-HS8/MS50IH-HS8</t>
  </si>
  <si>
    <t>MA50IH-HS8/MS50IH-HS8</t>
  </si>
  <si>
    <t>51082376</t>
  </si>
  <si>
    <t>IGEM149T</t>
  </si>
  <si>
    <t>2026/5/13-少量供貨，購買前需問東元貨況；9/10新機上架</t>
  </si>
  <si>
    <t>*自清淨2.0(內外機自清淨加熱-抑菌99%) *內外機燦金防鏽 *關機防霉2.0(加熱送風)*基板防潮防蟲  *雲端WIFI(另購雲端模組)*活性碳銀離子濾網*3D氣流全室循環(上下左右自動氣流)</t>
  </si>
  <si>
    <t>東元11-12坪R32頂級變頻冷暖分離式空調MA63IH-HS8/MS63IH-HS8</t>
  </si>
  <si>
    <t>MA63IH-HS8/MS63IH-HS8</t>
  </si>
  <si>
    <t>51082377</t>
  </si>
  <si>
    <t>IGEM149U</t>
  </si>
  <si>
    <t>9/10新機上架</t>
  </si>
  <si>
    <t>東元12-14坪R32頂級變頻冷暖分離式空調MA72IH-HS8/MS72IH-HS8</t>
  </si>
  <si>
    <t>MA72IH-HS8/MS72IH-HS8</t>
  </si>
  <si>
    <t>51082378</t>
  </si>
  <si>
    <t>IGEM149V</t>
  </si>
  <si>
    <t>東元14-15坪R32頂級變頻冷暖分離式空調MA80IH-HS8/MS80IH-HS8</t>
  </si>
  <si>
    <t>MA80IH-HS8/MS80IH-HS8</t>
  </si>
  <si>
    <t>51082379</t>
  </si>
  <si>
    <t>IGEM149W</t>
  </si>
  <si>
    <t>14-15坪</t>
  </si>
  <si>
    <t>東元2-4坪R32一對一變頻分離式冷暖空調MA22IH-ZRS3/MS22IH-ZRS3</t>
  </si>
  <si>
    <t>MA22IH-ZRS3/MS22IH-ZRS3</t>
  </si>
  <si>
    <t>51082399</t>
  </si>
  <si>
    <t>IGEM15CA</t>
  </si>
  <si>
    <t>室外機:555x785x300;室內機:299x768x201</t>
  </si>
  <si>
    <t>7年(需上官網登入)</t>
  </si>
  <si>
    <t>10年(需上官網登入)</t>
  </si>
  <si>
    <t xml:space="preserve">內外機蒸發器麒片防鏽
基板強化防護
關機自動防霉
3D氣流(風向上下左右自動)
</t>
  </si>
  <si>
    <t>6.69</t>
  </si>
  <si>
    <t>東元 5-6坪R32一對一變頻分離式冷暖空調MA28IH-ZRS3/MS28IH-ZRS3</t>
  </si>
  <si>
    <t>MA28IH-ZRS3/MS28IH-ZRS3</t>
  </si>
  <si>
    <t>51082400</t>
  </si>
  <si>
    <t>IGEM15CB</t>
  </si>
  <si>
    <t>7年(線上登錄保固)</t>
  </si>
  <si>
    <t>10年(線上登錄保固)</t>
  </si>
  <si>
    <t>東元 6-7坪R32一對一變頻分離式冷暖空調MA36IH-ZRS3/MS36IH-ZRS3</t>
  </si>
  <si>
    <t>MA36IH-ZRS3/MS36IH-ZRS3</t>
  </si>
  <si>
    <t>51082401</t>
  </si>
  <si>
    <t>IGEM15CC</t>
  </si>
  <si>
    <t>室外機:555x785x300;室內機:299x827x201</t>
  </si>
  <si>
    <t>東元 7-9坪R32一對一變頻分離式冷暖空調MA40IH-ZRS3/MS40IH-ZRS3</t>
  </si>
  <si>
    <t>MA40IH-ZRS3/MS40IH-ZRS3</t>
  </si>
  <si>
    <t>51082402</t>
  </si>
  <si>
    <t>IGEM15CD</t>
  </si>
  <si>
    <t>東元 8-10坪R32一對一變頻分離式冷暖空調MA50IH-ZRS3/MS50IH-ZRS3</t>
  </si>
  <si>
    <t>MA50IH-ZRS3/MS50IH-ZRS3</t>
  </si>
  <si>
    <t>51082403</t>
  </si>
  <si>
    <t>IGEM15CE</t>
  </si>
  <si>
    <t>室外機:555x785x300;室內機:312x997x222</t>
  </si>
  <si>
    <t>東元 11-13坪R32一對一變頻分離式冷暖空調MA63IH-ZRS3/MS63IH-ZRS3</t>
  </si>
  <si>
    <t>MA63IH-ZRS3/MS63IH-ZRS3</t>
  </si>
  <si>
    <t>51082404</t>
  </si>
  <si>
    <t>IGEM15CF</t>
  </si>
  <si>
    <t>室外機:700x900x350;室內機:334x1140x229</t>
  </si>
  <si>
    <t>東元 13-15坪R32一對一變頻分離式冷暖空調MA72IH-ZRS3/MS72IH-ZRS3</t>
  </si>
  <si>
    <t>MA72IH-ZRS3/MS72IH-ZRS3</t>
  </si>
  <si>
    <t>51082405</t>
  </si>
  <si>
    <t>IGEM15CG</t>
  </si>
  <si>
    <t xml:space="preserve">內外機蒸發器麒片防鏽
基板強化防護
關機自動防霉
3D氣流(風向上下左右自動)
</t>
  </si>
  <si>
    <t>東元 15-17坪R32一對一變頻分離式冷暖空調MA80IH-ZRS3/MS80IH-ZRS3</t>
  </si>
  <si>
    <t>MA80IH-ZRS3/MS80IH-ZRS3</t>
  </si>
  <si>
    <t>51082406</t>
  </si>
  <si>
    <t>IGEM15CH</t>
  </si>
  <si>
    <t>東元9-10坪R32變頻右吹冷專窗型空調MW50ICR2</t>
  </si>
  <si>
    <t>MW50ICR2</t>
  </si>
  <si>
    <t>51082411</t>
  </si>
  <si>
    <t>IGEM15CM</t>
  </si>
  <si>
    <t>外型尺寸:428x660x800;安裝孔尺寸:453x685x800</t>
  </si>
  <si>
    <t xml:space="preserve">藍波防鏽
LCD無線+面板觸控
健康舒眠
預約關機
</t>
  </si>
  <si>
    <t>東元 11-12坪R32變頻右吹冷專窗型空調MW63ICR2</t>
  </si>
  <si>
    <t>MW63ICR2</t>
  </si>
  <si>
    <t>51082412</t>
  </si>
  <si>
    <t>IGEM15CN</t>
  </si>
  <si>
    <t>東元 12-14坪R32變頻右吹冷專窗型空調MW72ICR2</t>
  </si>
  <si>
    <t>MW72ICR2</t>
  </si>
  <si>
    <t>51082413</t>
  </si>
  <si>
    <t>IGEM15CO</t>
  </si>
  <si>
    <t>東元2-4坪R32變頻右吹冷暖窗型空調MW22IHR2</t>
  </si>
  <si>
    <t>MW22IHR2</t>
  </si>
  <si>
    <t>51082414</t>
  </si>
  <si>
    <t>IGEM15CP</t>
  </si>
  <si>
    <t>外型尺寸:375x560x708;安裝孔尺寸:400x585x708</t>
  </si>
  <si>
    <t xml:space="preserve">藍波防鏽
LCD無線+面板觸控
健康舒眠
預約關機
藍波防鏽
LCD無線+面板觸控
健康舒眠
預約關機
</t>
  </si>
  <si>
    <t>東元 5-6坪R32變頻右吹冷暖窗型空調MW28IHR2</t>
  </si>
  <si>
    <t>MW28IHR2</t>
  </si>
  <si>
    <t>51082415</t>
  </si>
  <si>
    <t>IGEM15CQ</t>
  </si>
  <si>
    <t>4.62</t>
  </si>
  <si>
    <t>東元 6-7坪R32變頻右吹冷暖窗型空調MW36IHR2</t>
  </si>
  <si>
    <t>MW36IHR2</t>
  </si>
  <si>
    <t>51082416</t>
  </si>
  <si>
    <t>IGEM15CR</t>
  </si>
  <si>
    <t>外型尺寸:428x660x700;安裝孔尺寸:453x685x700</t>
  </si>
  <si>
    <t>東元 7-8坪R32變頻右吹冷暖窗型空調MW40IHR2</t>
  </si>
  <si>
    <t>MW40IHR2</t>
  </si>
  <si>
    <t>51082417</t>
  </si>
  <si>
    <t>IGEM15CS</t>
  </si>
  <si>
    <t>東元9-10坪R32變頻右吹冷暖窗型空調MW50IHR2</t>
  </si>
  <si>
    <t>MW50IHR2</t>
  </si>
  <si>
    <t>51082418</t>
  </si>
  <si>
    <t>IGEM15CT</t>
  </si>
  <si>
    <t>東元 11-12坪R32變頻右吹冷暖窗型空調MW63IHR2</t>
  </si>
  <si>
    <t>MW63IHR2</t>
  </si>
  <si>
    <t>51082419</t>
  </si>
  <si>
    <t>IGEM15CU</t>
  </si>
  <si>
    <t>東元 12-14坪R32變頻右吹冷暖窗型空調MW72IHR2</t>
  </si>
  <si>
    <t>MW72IHR2</t>
  </si>
  <si>
    <t>51082420</t>
  </si>
  <si>
    <t>IGEM15CV</t>
  </si>
  <si>
    <t>禾聯22-24坪R32高效沼氣防護2.0尊榮型一對一變頻吊隱冷暖空調HFC/HO-SL112H</t>
  </si>
  <si>
    <t>HFC/HO-SL112H</t>
  </si>
  <si>
    <t>51087296</t>
  </si>
  <si>
    <t>IGEM115Y</t>
  </si>
  <si>
    <t>22-24坪</t>
  </si>
  <si>
    <t>室外機:746x1010x427;室內機:326x1350x253</t>
  </si>
  <si>
    <t>*符合CSPF新能源規範*沼氣防護2.0*霜效潔淨*抗菌銀離子濾網*防冷風*全域循環*隨身感溫*單獨除濕*自體防霉*定時開關*藍波防鏽</t>
  </si>
  <si>
    <t>11.2</t>
  </si>
  <si>
    <t>5.18</t>
  </si>
  <si>
    <t>禾聯 R32 6-7坪高效沼氣防護2.0尊榮型變頻冷暖空調HI/HO-SL41RH</t>
  </si>
  <si>
    <t>HI/HO-SL41RH</t>
  </si>
  <si>
    <t>51087314</t>
  </si>
  <si>
    <t>IGEM15C2</t>
  </si>
  <si>
    <t>室外機:555x800x350;室內機:333x978x248</t>
  </si>
  <si>
    <t xml:space="preserve">符合CSPF新能源規範
沼氣防護2.0
室內外機霜效潔淨
芬多殺菌(可選配)
抗菌銀離子濾網
防冷風
全域循環
隨身感溫
單獨除濕
自體防霉
定時開關
藍波防鏽
WiFi(可選配)
</t>
  </si>
  <si>
    <t>6.01</t>
  </si>
  <si>
    <t>禾聯 R32 10-12坪高效沼氣防護2.0尊榮型變頻冷暖空調HI/HO-SL72RH</t>
  </si>
  <si>
    <t>HI/HO-SL72RH</t>
  </si>
  <si>
    <t>51087315</t>
  </si>
  <si>
    <t>IGEM15C3</t>
  </si>
  <si>
    <t>室外機:660x960x402;室內機:333x1116x248</t>
  </si>
  <si>
    <t xml:space="preserve">符合CSPF新能源規範
沼氣防護2.0
室內外機霜效潔淨
芬多殺菌(可選配)
抗菌銀離子濾網
防冷風
全域循環
隨身感溫
單獨除濕
自體防霉
定時開關
藍波防鏽
WiFi(可選配)
</t>
  </si>
  <si>
    <t>禾聯 R32 16坪高效沼氣防護2.0尊榮型變頻冷暖空調HI/HO-SL100RH</t>
  </si>
  <si>
    <t>HI/HO-SL100RH</t>
  </si>
  <si>
    <t>51087316</t>
  </si>
  <si>
    <t>IGEM15C4</t>
  </si>
  <si>
    <t>16坪</t>
  </si>
  <si>
    <t>室外機:746x1000x427;室內機:326x1350x253</t>
  </si>
  <si>
    <t>10.5</t>
  </si>
  <si>
    <t>禾聯 R32 18坪高效沼氣防護2.0尊榮型變頻冷暖空調HI/HO-SL112RH</t>
  </si>
  <si>
    <t>HI/HO-SL112RH</t>
  </si>
  <si>
    <t>51087317</t>
  </si>
  <si>
    <t>IGEM15C5</t>
  </si>
  <si>
    <t>18坪</t>
  </si>
  <si>
    <t>禾聯 R32 6-7坪高效沼氣防護2.0尊榮型變頻冷專空調HI/HO-LSL41R</t>
  </si>
  <si>
    <t>HI/HO-SL41R</t>
  </si>
  <si>
    <t>51087318</t>
  </si>
  <si>
    <t>IGEM15C6</t>
  </si>
  <si>
    <t>禾聯 R32 10-12坪高效沼氣防護2.0尊榮型變頻冷專空調HI/HO-SL72R</t>
  </si>
  <si>
    <t>HI/HO-SL72R</t>
  </si>
  <si>
    <t>51087319</t>
  </si>
  <si>
    <t>IGEM15C7</t>
  </si>
  <si>
    <t>禾聯 R32 16坪高效沼氣防護2.0尊榮型變頻冷專空調HI/HO-SL100R</t>
  </si>
  <si>
    <t>HI/HO-SL100R</t>
  </si>
  <si>
    <t>51087320</t>
  </si>
  <si>
    <t>IGEM15C8</t>
  </si>
  <si>
    <t>禾聯 R32 18坪高效沼氣防護2.0尊榮型變頻冷專空調HI/HO-SL112R</t>
  </si>
  <si>
    <t>HI/HO-SL112R</t>
  </si>
  <si>
    <t>51087321</t>
  </si>
  <si>
    <t>IGEM15C9</t>
  </si>
  <si>
    <t>禾聯 R32 2-3坪高效沼氣防護2.0尊榮型變頻冷暖空調HI/HO-BT23H</t>
  </si>
  <si>
    <t>HI/HO-BT23H</t>
  </si>
  <si>
    <t>51087322</t>
  </si>
  <si>
    <t>IGEM15DQ</t>
  </si>
  <si>
    <t>115/5/8新品上市</t>
  </si>
  <si>
    <t>室外機:555x865x310;室內機:289x813x201</t>
  </si>
  <si>
    <t xml:space="preserve"> 僅供冷暖
 符合CSPF新能源規範
 防冷風
 5D氣流
防直吹風
全段風速
底座支撐
單獨除濕
定時開關
隨身感溫
耀金防鏽
抗菌銀離子濾網
反轉除塵
沼氣防護
室內室外機霜效潔淨</t>
  </si>
  <si>
    <t>6.57</t>
  </si>
  <si>
    <t>禾聯 R32 3-4坪高效沼氣防護2.0尊榮型變頻冷暖空調HI/HO-BT28H</t>
  </si>
  <si>
    <t>HI/HO-BT28H</t>
  </si>
  <si>
    <t>51087323</t>
  </si>
  <si>
    <t>IGEM15DR</t>
  </si>
  <si>
    <t>室外機:555x890x345;室內機:289x813x201</t>
  </si>
  <si>
    <t>僅供冷暖
符合CSPF新能源規範
防冷風
5D氣流
防直吹風
全段風速
底座支撐
單獨除濕
定時開關
隨身感溫
耀金防鏽
抗菌銀離子濾網
反轉除塵
沼氣防護
室內室外機霜效潔淨</t>
  </si>
  <si>
    <t>6.58</t>
  </si>
  <si>
    <t>禾聯 R32 4-5坪高效沼氣防護2.0尊榮型變頻冷暖空調HI/HO-BT36H</t>
  </si>
  <si>
    <t>HI/HO-BT36H</t>
  </si>
  <si>
    <t>51087324</t>
  </si>
  <si>
    <t>IGEM15DS</t>
  </si>
  <si>
    <t>3.7</t>
  </si>
  <si>
    <t>禾聯 R32 5-6坪高效沼氣防護2.0尊榮型變頻冷暖空調HI/HO-BT41H</t>
  </si>
  <si>
    <t>HI/HO-BT41H</t>
  </si>
  <si>
    <t>51087325</t>
  </si>
  <si>
    <t>IGEM15DT</t>
  </si>
  <si>
    <t>禾聯 R32 7-8坪高效沼氣防護2.0尊榮型變頻冷暖空調HI/HO-BT50H</t>
  </si>
  <si>
    <t>HI/HO-BT50H</t>
  </si>
  <si>
    <t>51087326</t>
  </si>
  <si>
    <t>IGEM15DU</t>
  </si>
  <si>
    <t>室外機:555x890x345;室內機:308x975x218</t>
  </si>
  <si>
    <t>禾聯 R32 9-10坪高效沼氣防護2.0尊榮型變頻冷暖空調HI/HO-BT63H</t>
  </si>
  <si>
    <t>HI/HO-BT63H</t>
  </si>
  <si>
    <t>51087327</t>
  </si>
  <si>
    <t>IGEM15DV</t>
  </si>
  <si>
    <t>室外機:675x980x380;室內機:330x1055x231</t>
  </si>
  <si>
    <t>禾聯 R32 10-12坪高效沼氣防護2.0尊榮型變頻冷暖空調HI/HO-BT72H</t>
  </si>
  <si>
    <t>HI/HO-BT72H</t>
  </si>
  <si>
    <t>51087328</t>
  </si>
  <si>
    <t>IGEM15DW</t>
  </si>
  <si>
    <t>室外機:330x1055x231;室內機:675x980x380</t>
  </si>
  <si>
    <t>7.5</t>
  </si>
  <si>
    <t>禾聯 R32 2-3坪1級變頻耀金典雅冷暖分離式空調HI/HO-LA23BH</t>
  </si>
  <si>
    <t>HI/HO-LA23BH</t>
  </si>
  <si>
    <t>51087329</t>
  </si>
  <si>
    <t>IGEM15DX</t>
  </si>
  <si>
    <t>室外機:555x865x310;室內機:300x805x190</t>
  </si>
  <si>
    <t>符合CSPF新能源規範
防冷風
5D氣流
全段風速
防直吹風
單獨除濕
定時開關
隨身感溫
易安裝
耀金防鏽
抗菌銀離子濾網
反轉除塵
WiFi(可選配)
芬多殺菌(可選配)
室內室外機霜效潔淨</t>
  </si>
  <si>
    <t>6.42</t>
  </si>
  <si>
    <t>禾聯 R32 3-4坪1級變頻耀金典雅冷暖分離式空調HI/HO-LA28BH</t>
  </si>
  <si>
    <t>HI/HO-LA28BH</t>
  </si>
  <si>
    <t>51087330</t>
  </si>
  <si>
    <t>IGEM15DY</t>
  </si>
  <si>
    <t>室外機:555x865x345;室內機:300x805x190</t>
  </si>
  <si>
    <t>禾聯 R32 4-5坪1級變頻耀金典雅冷暖分離式空調HI/HO-LA36BH</t>
  </si>
  <si>
    <t>HI/HO-LA36BH</t>
  </si>
  <si>
    <t>51087331</t>
  </si>
  <si>
    <t>IGEM15DZ</t>
  </si>
  <si>
    <t>禾聯 R32 5-6坪1級變頻耀金典雅冷暖分離式空調HI/HOLA41BH</t>
  </si>
  <si>
    <t>HI/HOLA41BH</t>
  </si>
  <si>
    <t>51087332</t>
  </si>
  <si>
    <t>IGEM15E0</t>
  </si>
  <si>
    <t>禾聯 R32 7-8坪1級變頻耀金典雅冷暖分離式空調HI/HO-LA50BH</t>
  </si>
  <si>
    <t>HI/HO-LA50BH</t>
  </si>
  <si>
    <t>51087333</t>
  </si>
  <si>
    <t>IGEM15E1</t>
  </si>
  <si>
    <t>室外機:675x980x380;室內機:319x965x215</t>
  </si>
  <si>
    <t>5.93</t>
  </si>
  <si>
    <t>禾聯 R32 9-10坪1級變頻耀金典雅冷暖分離式空調HI/HO-LA63BH</t>
  </si>
  <si>
    <t>HI/HO-LA63BH</t>
  </si>
  <si>
    <t>51087334</t>
  </si>
  <si>
    <t>IGEM15E2</t>
  </si>
  <si>
    <t>室外機:675x980x380;室內機:337x1082x234</t>
  </si>
  <si>
    <t>5.77</t>
  </si>
  <si>
    <t>禾聯 R32 10-12坪1級變頻耀金典雅冷暖分離式空調HI/HO-LA72BH</t>
  </si>
  <si>
    <t>HI/HO-LA72BH</t>
  </si>
  <si>
    <t>51087335</t>
  </si>
  <si>
    <t>IGEM15E3</t>
  </si>
  <si>
    <t xml:space="preserve">10-12坪
</t>
  </si>
  <si>
    <t>禾聯 R32 2-3坪1級變頻耀金典雅冷專分離式空調HI/HO-LA23B</t>
  </si>
  <si>
    <t>HI/HO-LA23B</t>
  </si>
  <si>
    <t>51087336</t>
  </si>
  <si>
    <t>IGEM15E4</t>
  </si>
  <si>
    <t>一對多變頻冷專</t>
  </si>
  <si>
    <t>符合CSPF新能源規範
5D氣流
全段風速
防直吹風
單獨除濕
定時開關
隨身感溫
易安裝
耀金防鏽
抗菌銀離子濾網
反轉除塵
WiFi(可選配)
芬多殺菌(可選配)
室內室外機霜效潔淨</t>
  </si>
  <si>
    <t>禾聯 R32 3-4坪1級變頻耀金典雅冷專分離式空調HI/HO-LA28B</t>
  </si>
  <si>
    <t>HI/HO-LA28B</t>
  </si>
  <si>
    <t>51087337</t>
  </si>
  <si>
    <t>IGEM15E5</t>
  </si>
  <si>
    <t>禾聯 R32 4-5坪1級變頻耀金典雅冷專分離式空調HI/HO-LA36B</t>
  </si>
  <si>
    <t>HI/HO-LA36B</t>
  </si>
  <si>
    <t>51087338</t>
  </si>
  <si>
    <t>IGEM15E6</t>
  </si>
  <si>
    <t>禾聯 R32 5-6坪1級變頻耀金典雅冷專分離式空調HI/HO-LA41B</t>
  </si>
  <si>
    <t>HI/HO-LA41B</t>
  </si>
  <si>
    <t>51087339</t>
  </si>
  <si>
    <t>IGEM15E7</t>
  </si>
  <si>
    <t>禾聯 R32 7-8坪1級變頻耀金典雅冷專分離式空調HI/HO-LA50B</t>
  </si>
  <si>
    <t>HI/HO-LA50B</t>
  </si>
  <si>
    <t>51087340</t>
  </si>
  <si>
    <t>IGEM15E8</t>
  </si>
  <si>
    <t xml:space="preserve">7-8坪
</t>
  </si>
  <si>
    <t>禾聯 R32 9-10坪1級變頻耀金典雅冷專分離式空調HI/HO-LA63B</t>
  </si>
  <si>
    <t>HI/HO-LA63B</t>
  </si>
  <si>
    <t>51087341</t>
  </si>
  <si>
    <t>IGEM15E9</t>
  </si>
  <si>
    <t>禾聯 R32 10-12坪1級變頻耀金典雅冷專分離式空調HI/HO-LA72B</t>
  </si>
  <si>
    <t>HI/HO-LA72B</t>
  </si>
  <si>
    <t>51087342</t>
  </si>
  <si>
    <t>IGEM15EA</t>
  </si>
  <si>
    <t>Panasonic6-8坪變頻右吹冷暖窗型冷氣CW-R40HA2</t>
  </si>
  <si>
    <t>CW-R40HA2</t>
  </si>
  <si>
    <t>51089456</t>
  </si>
  <si>
    <t>IGEM076W</t>
  </si>
  <si>
    <t>430x660x800</t>
  </si>
  <si>
    <t>Panasonic7-9坪變頻右吹冷暖窗型冷氣CW-R50HA2</t>
  </si>
  <si>
    <t>CW-R50HA2</t>
  </si>
  <si>
    <t>51089457</t>
  </si>
  <si>
    <t>IGEM076X</t>
  </si>
  <si>
    <t>Panasonic6-8坪變頻冷暖左吹冷暖窗型冷氣CW-R40LHA2</t>
  </si>
  <si>
    <t>CW-R40LHA2</t>
  </si>
  <si>
    <t>51089464</t>
  </si>
  <si>
    <t>IGEM078Z</t>
  </si>
  <si>
    <t>Panasonic8-10坪變頻冷暖左吹冷暖窗型冷氣CW-R60LHA2</t>
  </si>
  <si>
    <t>CW-R60LHA2</t>
  </si>
  <si>
    <t>51089466</t>
  </si>
  <si>
    <t>IGEM0792</t>
  </si>
  <si>
    <t>三菱2-4坪靜音大師HA系列一對一變頻分離式冷暖空調MSZ/MUZ-HA22NF-TW_780B81</t>
  </si>
  <si>
    <t>MSZ/MUZ-HA22NF-TW_780B81</t>
  </si>
  <si>
    <t>51095972</t>
  </si>
  <si>
    <t>IGEM1293</t>
  </si>
  <si>
    <t>(恕不參加第一重第三重贈點活動），6/11新品上市</t>
  </si>
  <si>
    <t>799x290x232</t>
  </si>
  <si>
    <t>*超靜音19dB(實驗室) *高效能直流變頻 汝磁石壓縮機*防汙耐蝕強化處理*支援周間行程設定</t>
  </si>
  <si>
    <t>三菱3-5坪靜音大師HA系列一對一變頻分離式冷暖空調MSZ/MUZ-HA28NF-TW_780B82</t>
  </si>
  <si>
    <t>MSZ/MUZ-HA28NF-TW_780B82</t>
  </si>
  <si>
    <t>51095973</t>
  </si>
  <si>
    <t>IGEM1294</t>
  </si>
  <si>
    <t>3.2</t>
  </si>
  <si>
    <t>三菱4-6坪靜音大師HA系列一對一變頻分離式冷暖空調MSZ/MUZ-HA35NF-TW_780B83</t>
  </si>
  <si>
    <t>MSZ/MUZ-HA35NF-TW_780B83</t>
  </si>
  <si>
    <t>51095974</t>
  </si>
  <si>
    <t>IGEM1295</t>
  </si>
  <si>
    <t>三菱5-7坪靜音大師HA系列一對一變頻分離式冷暖空調MSZ/MUZ-HA42NF-TW_780B84</t>
  </si>
  <si>
    <t>MSZ/MUZ-HA42NF-TW_780B84</t>
  </si>
  <si>
    <t>51095975</t>
  </si>
  <si>
    <t>IGEM1296</t>
  </si>
  <si>
    <t>*內部乾燥 *高效能直流變頻 汝磁石壓縮機*防汙耐蝕強化處理*支援周間行程設定</t>
  </si>
  <si>
    <t>三菱6-9坪靜音大師HA系列一對一變頻分離式冷暖空調MSZ/MUZ-HA50NF-TW_780B85</t>
  </si>
  <si>
    <t>MSZ/MUZ-HA50NF-TW_780B85</t>
  </si>
  <si>
    <t>51095976</t>
  </si>
  <si>
    <t>IGEM1297</t>
  </si>
  <si>
    <t>6-9坪</t>
  </si>
  <si>
    <t>923x305x250</t>
  </si>
  <si>
    <t>三菱7-10坪靜音大師HA系列一對一變頻分離式冷暖空調MSZ/MUZ-HA60NF-TW_780B86</t>
  </si>
  <si>
    <t>MSZ/MUZ-HA60NF-TW_780B86</t>
  </si>
  <si>
    <t>51095977</t>
  </si>
  <si>
    <t>IGEM1298</t>
  </si>
  <si>
    <t>7-10坪</t>
  </si>
  <si>
    <t>三菱9-13坪靜音大師HA系列一對一變頻分離式冷暖空調MSZ/MUZ-HA71NF-TW_780B87</t>
  </si>
  <si>
    <t>MSZ/MUZ-HA71NF-TW_780B87</t>
  </si>
  <si>
    <t>51095978</t>
  </si>
  <si>
    <t>IGEM1299</t>
  </si>
  <si>
    <t>9-13坪</t>
  </si>
  <si>
    <t>1100x325x238</t>
  </si>
  <si>
    <t>三菱10-14坪靜音大師HA系列一對一變頻分離式冷暖空調MSZ/MUZ-HA80NF-TW_780B88</t>
  </si>
  <si>
    <t>MSZ/MUZ-HA80NF-TW_780B88</t>
  </si>
  <si>
    <t>51095979</t>
  </si>
  <si>
    <t>IGEM129A</t>
  </si>
  <si>
    <t>10-14坪</t>
  </si>
  <si>
    <t>1170x365x295</t>
  </si>
  <si>
    <t>三菱12-15坪靜音大師HA系列一對一變頻分離式冷暖空調MSZ/MUZ-HA90NF-TW_780B89</t>
  </si>
  <si>
    <t>MSZ/MUZ-HA90NF-TW_780B89</t>
  </si>
  <si>
    <t>51095980</t>
  </si>
  <si>
    <t>IGEM129B</t>
  </si>
  <si>
    <t>三菱14-17坪靜音大師HA系列二級能效一對一變頻分離式冷暖空調MSZ/MUZ-HA100NF-TW_780B90</t>
  </si>
  <si>
    <t>MSZ/MUZ-HA100NF-TW_780B90</t>
  </si>
  <si>
    <t>51095981</t>
  </si>
  <si>
    <t>IGEM129C</t>
  </si>
  <si>
    <t>*高效能直流變頻 汝磁石壓縮機*防汙耐蝕強化處理*支援周間行程設定</t>
  </si>
  <si>
    <t>4.76</t>
  </si>
  <si>
    <t>三菱2-4坪靜音大師GA系列一對一變頻分離式單冷空調MSY/MUY-GA22NJ-TW_780B91</t>
  </si>
  <si>
    <t>MSY/MUY-GA22NJ-TW_780B91</t>
  </si>
  <si>
    <t>51095982</t>
  </si>
  <si>
    <t>IGEM129D</t>
  </si>
  <si>
    <t>室內機:290x799x232;室外機:550x800x285</t>
  </si>
  <si>
    <t>*超靜音19dB(實驗室) *奈米複合塗層(DBC)*簡易清潔設計*低待機耗電技術</t>
  </si>
  <si>
    <t>7.06</t>
  </si>
  <si>
    <t>三菱3-5坪靜音大師GA系列一對一變頻分離式單冷空調MSY/MUY-GA28NJ-TW_780B92</t>
  </si>
  <si>
    <t>MSY/MUY-GA28NJ-TW_780B92</t>
  </si>
  <si>
    <t>51095983</t>
  </si>
  <si>
    <t>IGEM129E</t>
  </si>
  <si>
    <t>6.92</t>
  </si>
  <si>
    <t>三菱4-6坪靜音大師GA系列一對一變頻分離式單冷空調MSY/MUY-GA35NJ-TW_780B93</t>
  </si>
  <si>
    <t>MSY/MUY-GA35NJ-TW_780B93</t>
  </si>
  <si>
    <t>51095984</t>
  </si>
  <si>
    <t>IGEM129F</t>
  </si>
  <si>
    <t>6.27</t>
  </si>
  <si>
    <t>三菱5-7坪靜音大師GA系列一對一變頻分離式單冷空調MSY/MUY-GA42NJ-TW_780B94</t>
  </si>
  <si>
    <t>MSY/MUY-GA42NJ-TW_780B94</t>
  </si>
  <si>
    <t>51095985</t>
  </si>
  <si>
    <t>IGEM129G</t>
  </si>
  <si>
    <t>*奈米複合塗層(DBC)*簡易清潔設計*低待機耗電技術</t>
  </si>
  <si>
    <t>三菱6-9坪靜音大師GA系列一對一變頻分離式單冷空調MSY/MUY-GA50NJ-TW_780B95</t>
  </si>
  <si>
    <t>MSY/MUY-GA50NJ-TW_780B95</t>
  </si>
  <si>
    <t>51095986</t>
  </si>
  <si>
    <t>IGEM129H</t>
  </si>
  <si>
    <t>室內機:305x923x250;室外機:714x800x285</t>
  </si>
  <si>
    <t>三菱7-10坪靜音大師GA系列一對一變頻分離式單冷空調MSY/MUY-GA60NJ-TW_780B96</t>
  </si>
  <si>
    <t>MSY/MUY-GA60NJ-TW_780B96</t>
  </si>
  <si>
    <t>51095987</t>
  </si>
  <si>
    <t>IGEM129I</t>
  </si>
  <si>
    <t>三菱9-13坪靜音大師GA系列一對一變頻分離式單冷空調MSY/MUY-GA71NJ-TW_780B97</t>
  </si>
  <si>
    <t>MSY/MUY-GA71NJ-TW_780B97</t>
  </si>
  <si>
    <t>51095988</t>
  </si>
  <si>
    <t>IGEM129J</t>
  </si>
  <si>
    <t>室內機:325x1170x238;室外機:880x840x330</t>
  </si>
  <si>
    <t>三菱10-14坪靜音大師GA系列一對一變頻分離式單冷空調MSY/MUY-GA80NJ-TW_780B98</t>
  </si>
  <si>
    <t>MSY/MUY-GA80NJ-TW_780B98</t>
  </si>
  <si>
    <t>51095989</t>
  </si>
  <si>
    <t>IGEM129K</t>
  </si>
  <si>
    <t>三菱12-15坪靜音大師GA系列一對一變頻分離式單冷空調MSY/MUY-GA90NJ-TW_780B99</t>
  </si>
  <si>
    <t>MSY/MUY-GA90NJ-TW_780B99</t>
  </si>
  <si>
    <t>51095990</t>
  </si>
  <si>
    <t>IGEM129L</t>
  </si>
  <si>
    <t>三菱14-17坪靜音大師GA系列二級能效一對一變頻分離式單冷空調MSY/MUY-GA100NJ-TW_780BA0</t>
  </si>
  <si>
    <t>MSY/MUY-GA100NJ-TW_780BA0</t>
  </si>
  <si>
    <t>51095991</t>
  </si>
  <si>
    <t>IGEM129M</t>
  </si>
  <si>
    <t>三菱2-4坪靜音大師GA系列一對一變頻分離式冷暖空調MSZ/MUZ-GA22NJ-TW_780BA1</t>
  </si>
  <si>
    <t>MSZ/MUZ-GA22NJ-TW_780BA1</t>
  </si>
  <si>
    <t>51095992</t>
  </si>
  <si>
    <t>IGEM129N</t>
  </si>
  <si>
    <t>三菱3-5坪靜音大師GA系列一對一變頻分離式冷暖空調MSZ/MUZ-GA28NJ-TW_780BA2</t>
  </si>
  <si>
    <t>MSZ/MUZ-GA28NJ-TW_780BA2</t>
  </si>
  <si>
    <t>51095993</t>
  </si>
  <si>
    <t>IGEM129O</t>
  </si>
  <si>
    <t>*超靜音*奈米複合塗層(DBC)*簡易清潔設計*低待機耗電技術</t>
  </si>
  <si>
    <t>三菱4-6坪靜音大師GA系列一對一變頻分離式冷暖空調MSZ/MUZ-GA35NJ-TW_780BA3</t>
  </si>
  <si>
    <t>MSZ/MUZ-GA35NJ-TW_780BA3</t>
  </si>
  <si>
    <t>51095994</t>
  </si>
  <si>
    <t>IGEM129P</t>
  </si>
  <si>
    <t>三菱5-7坪靜音大師GA系列一對一變頻分離式冷暖空調MSZ/MUZ-GA42NJ-TW_780BA4</t>
  </si>
  <si>
    <t>MSZ/MUZ-GA42NJ-TW_780BA4</t>
  </si>
  <si>
    <t>51095995</t>
  </si>
  <si>
    <t>IGEM129Q</t>
  </si>
  <si>
    <t>*內部乾燥 *奈米複合塗層(DBC)*簡易清潔設計*低待機耗電技術</t>
  </si>
  <si>
    <t>三菱6-9坪靜音大師GA系列一對一變頻分離式冷暖空調MSZ/MUZ-GA50NJ-TW_780BA5</t>
  </si>
  <si>
    <t>MSZ/MUZ-GA50NJ-TW_780BA5</t>
  </si>
  <si>
    <t>51095996</t>
  </si>
  <si>
    <t>IGEM129R</t>
  </si>
  <si>
    <t>三菱7-10坪靜音大師GA系列一對一變頻分離式冷暖空調MSZ/MUZ-GA60NJ-TW_780BA6</t>
  </si>
  <si>
    <t>MSZ/MUZ-GA60NJ-TW_780BA6</t>
  </si>
  <si>
    <t>51095997</t>
  </si>
  <si>
    <t>IGEM129S</t>
  </si>
  <si>
    <t>三菱9-13坪靜音大師GA系列一對一變頻分離式冷暖空調MSZ/MUZ-GA71NJ-TW_780BA7</t>
  </si>
  <si>
    <t>MSZ/MUZ-GA71NJ-TW_780BA7</t>
  </si>
  <si>
    <t>51095998</t>
  </si>
  <si>
    <t>IGEM129T</t>
  </si>
  <si>
    <t>三菱10-14坪靜音大師GA系列一對一變頻分離式冷暖空調MSZ/MUZ-GA80NJ-TW_780BA8</t>
  </si>
  <si>
    <t>MSZ/MUZ-GA80NJ-TW_780BA8</t>
  </si>
  <si>
    <t>51095999</t>
  </si>
  <si>
    <t>IGEM129U</t>
  </si>
  <si>
    <t>MOD方案簽約1年*</t>
  </si>
  <si>
    <t>寬頻 HDTV
優惠方案
簽約6個月
CQCS</t>
  </si>
  <si>
    <t>空機價
無綁約
CQ2Q</t>
  </si>
  <si>
    <t>參考市價</t>
  </si>
  <si>
    <t>尺寸(型)</t>
  </si>
  <si>
    <t>連網</t>
  </si>
  <si>
    <t>4K</t>
  </si>
  <si>
    <t>HDR</t>
  </si>
  <si>
    <t>節能標章</t>
  </si>
  <si>
    <t>備註</t>
  </si>
  <si>
    <t>HDTV</t>
  </si>
  <si>
    <t>聲寶(商用) 65型電視機DS-65AJ80D</t>
  </si>
  <si>
    <t>DS-65AJ80D</t>
  </si>
  <si>
    <t>51001165</t>
  </si>
  <si>
    <t>NCTV01H5</t>
  </si>
  <si>
    <t>65</t>
  </si>
  <si>
    <t>V</t>
  </si>
  <si>
    <t>聲寶（商用）49吋移動式多媒體廣告機(DS-49AK)</t>
  </si>
  <si>
    <t>DS-49AK</t>
  </si>
  <si>
    <t>51001166</t>
  </si>
  <si>
    <t>NCTV01H6</t>
  </si>
  <si>
    <t>49</t>
  </si>
  <si>
    <t>聲寶（商用）55吋移動式多媒體廣告機(DS-55AK)</t>
  </si>
  <si>
    <t>DS-55AK</t>
  </si>
  <si>
    <t>51001167</t>
  </si>
  <si>
    <t>NCTV01H7</t>
  </si>
  <si>
    <t>55</t>
  </si>
  <si>
    <t>聲寶（商用）55吋移動式多媒體廣告機(DS-55AK)(SP_觸控式)</t>
  </si>
  <si>
    <t>DS-55AK(SP_觸控式)</t>
  </si>
  <si>
    <t>51001168</t>
  </si>
  <si>
    <t>NCTV01H8</t>
  </si>
  <si>
    <t>聲寶40型液晶顯示器(含視訊盒)EM-40CBS200</t>
  </si>
  <si>
    <t>EM-40CBS200</t>
  </si>
  <si>
    <t>51001195</t>
  </si>
  <si>
    <t>NCTV01HT</t>
  </si>
  <si>
    <t>6800</t>
  </si>
  <si>
    <t>7800</t>
  </si>
  <si>
    <t>40</t>
  </si>
  <si>
    <t>*40 型 Full HD LED*Pro MD Driver 炫彩先驅影像技術*新轟天雷音效技術*Dolby AUDIO 杜比環繞音響*低藍光影像功能</t>
  </si>
  <si>
    <t>聲寶轟天雷65型(2.1聲道)4K MINI QLED Google TV聯網液晶顯示器(無視訊盒)QM-65MIW6210</t>
  </si>
  <si>
    <t>QM-65MIW6210</t>
  </si>
  <si>
    <t>51001312</t>
  </si>
  <si>
    <t>NCTV01PJ</t>
  </si>
  <si>
    <t>30900</t>
  </si>
  <si>
    <t>32900</t>
  </si>
  <si>
    <t>無腳座:838x1448x70;含腳座:885x1448x330</t>
  </si>
  <si>
    <t>*Mini QLED 量子點高色域色域標準 DCI-P3 達 97%以上*4K UHD Smart LED*144Hz刷新率*直下式分區控光影像技術*MEMC動態暢*Dolby Vision杜比視界*2.1聲道 50W (15W*2+20W低音)*新轟天雷音效技術*Dolby Atmos 杜比全景聲*Google TV 3.0 (Android 11)*AI智慧語音 (Google Assistant)*Google Play應用商城*Chromecast /iOS智慧傳屏*GameMode*HDMI 2.1、eARC、ALLM、VRR*雙頻Wifi(2.4G/5G)*無線藍芽(5.0)</t>
  </si>
  <si>
    <t>聲寶轟天雷85型(2.2雙聲霸)4K MINI QLED Google TV聯網液晶顯示器(無視訊盒)QM-85MI5200</t>
  </si>
  <si>
    <t>QM-85MI5200</t>
  </si>
  <si>
    <t>51001314</t>
  </si>
  <si>
    <t>NCTV01PL</t>
  </si>
  <si>
    <t>67900</t>
  </si>
  <si>
    <t>69900</t>
  </si>
  <si>
    <t>85</t>
  </si>
  <si>
    <t>無腳座:1097x1893.5x109.9;含腳座:1198x1893.5x478.8</t>
  </si>
  <si>
    <t>*Mini QLED 量子點高色域色域標準 DCI-P3 達 95%以上*4K UHD Smart LED*144Hz刷新率*直下式分區控光影像技術*MEMC動態流暢*Dolby Vision杜比視界*立體聲音箱30W (15W*2)*新轟天雷音效技術*Dolby Atmos 杜比全景聲*Google TV 3.0 (Android 11)*AI智慧語音 (Google Assistant)*Google Play應用商城*Chromecast /iOS智慧傳屏*GameMode*HDMI 2.1、eARC、ALLM、VRR*雙頻Wifi(2.4G/5G)*無線藍芽(5.0)</t>
  </si>
  <si>
    <t>聲寶轟天雷98型(2.2雙聲霸)4K MINI QLED Google TV聯網液晶顯示器(無視訊盒)QM-98MI5200</t>
  </si>
  <si>
    <t>QM-98MI5200</t>
  </si>
  <si>
    <t>51001315</t>
  </si>
  <si>
    <t>NCTV01PM</t>
  </si>
  <si>
    <t>138000</t>
  </si>
  <si>
    <t>140000</t>
  </si>
  <si>
    <t>98</t>
  </si>
  <si>
    <t>無腳座:1257.4x2182x109.9;含腳座:1358.4x2182x478.8</t>
  </si>
  <si>
    <t>聲寶32型液晶顯示器(含視訊盒)EM-32MDT200</t>
  </si>
  <si>
    <t>EM-32MDT200</t>
  </si>
  <si>
    <t>51001320</t>
  </si>
  <si>
    <t>NCTV01RA</t>
  </si>
  <si>
    <t>4900</t>
  </si>
  <si>
    <t>5900</t>
  </si>
  <si>
    <t>2024/12/23上架</t>
  </si>
  <si>
    <t>32</t>
  </si>
  <si>
    <t>無腳座:422x716x85;含腳座:474x716x192</t>
  </si>
  <si>
    <t>*解析度：HD(1366x768)*輸入：HDMI3組、USB2組、AV端子*1*輸出：3.5mmJack輸出1組*ProMDDriver炫彩先驅影像技術、DolbyAUDIO杜比環繞音響*低藍光影像功能、新轟天雷音效技術</t>
  </si>
  <si>
    <t>聲寶43型液晶顯示器(含視訊盒)EM-43MDT200</t>
  </si>
  <si>
    <t>EM-43MDT200</t>
  </si>
  <si>
    <t>51001321</t>
  </si>
  <si>
    <t>NCTV01RB</t>
  </si>
  <si>
    <t>7500</t>
  </si>
  <si>
    <t>8999</t>
  </si>
  <si>
    <t>2024/9/2上架</t>
  </si>
  <si>
    <t>43</t>
  </si>
  <si>
    <t>*解析度：FHD(1920x1080)*輸入：HDMI3組、USB1組、AV端子*1*輸出：SPDIF1組、3.5mmJack輸出1組*IPS面板、ProMDDriver炫彩先驅影像技術、DolbyAUDIO杜比環繞音響*低藍光影像功能、新轟天雷音效技術</t>
  </si>
  <si>
    <t>聲寶32型液晶顯示器(含視訊盒)EM-32MDS200</t>
  </si>
  <si>
    <t>EM-32MDS200</t>
  </si>
  <si>
    <t>51001322</t>
  </si>
  <si>
    <t>NCTV01RC</t>
  </si>
  <si>
    <t>4700</t>
  </si>
  <si>
    <t>5600</t>
  </si>
  <si>
    <t>聲寶43型液晶顯示器(含視訊盒)EM-43MDS200</t>
  </si>
  <si>
    <t>EM-43MDS200</t>
  </si>
  <si>
    <t>51001323</t>
  </si>
  <si>
    <t>NCTV01RD</t>
  </si>
  <si>
    <t>7000</t>
  </si>
  <si>
    <t>8500</t>
  </si>
  <si>
    <t>聲寶32型液晶顯示器(無視訊盒)EM-32FD630</t>
  </si>
  <si>
    <t>EM-32FD630</t>
  </si>
  <si>
    <t>51001326</t>
  </si>
  <si>
    <t>NCTV01TY</t>
  </si>
  <si>
    <t>4590</t>
  </si>
  <si>
    <t>5490</t>
  </si>
  <si>
    <t>無腳座:430x716x64;含腳座:474x716x171</t>
  </si>
  <si>
    <t>*32型 HD LED*Pro MD Driver炫彩先驅影像技術*Dolby Audio 杜比音效解碼*HDMI *3 / USB*2 / VGA*1 / RCA*1*光籤*1 / 耳機*1*110V 50Hz / 60Hz</t>
  </si>
  <si>
    <t>聲寶43型液晶顯示器(無視訊盒)EM-43FD630</t>
  </si>
  <si>
    <t>EM-43FD630</t>
  </si>
  <si>
    <t>51001327</t>
  </si>
  <si>
    <t>NCTV01TZ</t>
  </si>
  <si>
    <t>6990</t>
  </si>
  <si>
    <t>7990</t>
  </si>
  <si>
    <t>無腳座:561x957x72;含腳座:605x957x207</t>
  </si>
  <si>
    <t>*43型 HD LED*Pro MD Driver炫彩先驅影像技術*Dolby Audio 杜比音效解碼*HDMI *3 / USB*2 / VGA*1 / RCA*1*光籤*1 / 耳機*1*110V 50Hz / 60Hz</t>
  </si>
  <si>
    <t>聲寶55型 轟天雷4K OLED自體發光智慧聯網顯示器55ZW8212(無視訊盒)</t>
  </si>
  <si>
    <t>OLED-55ZW8212</t>
  </si>
  <si>
    <t>51001366</t>
  </si>
  <si>
    <t>NCTV01UW</t>
  </si>
  <si>
    <t>38900</t>
  </si>
  <si>
    <t>CQ2Q only</t>
  </si>
  <si>
    <t>無腳座:711x1227x56;含腳座:779x1227x294</t>
  </si>
  <si>
    <t>*OLED 色域標準 DCI-P3 達 99.9%以上*4K UHD Smart LED；55型*120Hz 刷新率*OLED 自體發光 無限對比*MEMC 動態流暢*Dolby Vision IQ 杜比視界*2.1.2 聲道(天空音場 + 重低音箱 + 3D 立體聲音箱54W (5Wx2+20W 重低音+12Wx2)*新轟天雷音效技術*Dolby Atmos 杜比全景聲*AI 智慧語音 (Google Assistant)*遠場語音，直接講 OK Google 免按遙控器*Google Play 應用商城*Chromecast /iOS 智慧傳屏*GameMode*HDMI 2.1、eARC、ALLM、VRR*雙頻 Wifi(2.4G/5G)*無線藍芽(5.1)</t>
  </si>
  <si>
    <t>聲寶55型4K AI 轟天雷miniQLED Google TV智慧顯示器QM-55MIW4210 (無視訊盒)</t>
  </si>
  <si>
    <t>QM-55MIW4210</t>
  </si>
  <si>
    <t>51001370</t>
  </si>
  <si>
    <t>NCTV01Z8</t>
  </si>
  <si>
    <t>18900</t>
  </si>
  <si>
    <t>*4K UHD Smart LED (Google TV 5.0) *Mini QLED 量子點高色域 色域標準 DCI-P3 達 95%以上*AI 優畫技術 AI 影像自動優畫 NNSR Technilogy、AI 人臉優畫、 立體景深強畫、物件辨識優畫、場景檢測優畫*全陣列直下式分區控光*2.1 聲道 50W (15W*2+20W 低音)*新轟天雷音效技術*Dolby Atmos 杜比全景聲*Dolby Vision 杜比視界 *MEMC(動態流暢) *120Hz 刷新率 *AI 智慧語音 (Google Assistant) *遠場語音(直接講，免按遙控器)  *Google Play 應用商城 *Chromecast /iOS 智慧傳屏*GameMode 
*HDMI 2.1、eARC、ALLM、VRR
*雙頻 Wifi(2.4G/5G)
*無線藍芽(5.3</t>
  </si>
  <si>
    <t>聲寶65型4K AI 轟天雷miniQLED Google TV智慧顯示器QM-65MIW4210 (無視訊盒)</t>
  </si>
  <si>
    <t>QM-65MIW4210</t>
  </si>
  <si>
    <t>51001371</t>
  </si>
  <si>
    <t>NCTV01Z9</t>
  </si>
  <si>
    <t>23900</t>
  </si>
  <si>
    <t>無腳座:839x1448x70;含腳座:885x1448x330</t>
  </si>
  <si>
    <t>聲寶43型4K AI轟天雷120Hz Google TV智慧顯示器EM-43AI3200 (無視訊盒)</t>
  </si>
  <si>
    <t>EM-43AI3200</t>
  </si>
  <si>
    <t>51001372</t>
  </si>
  <si>
    <t>NCTV02A1</t>
  </si>
  <si>
    <t>9500</t>
  </si>
  <si>
    <t>11500</t>
  </si>
  <si>
    <t>*4K UHD Smart LED (Google TV 5.0) *AI 優畫技術 AI 影像自動優畫 NNSR Technilogy、AI 人臉優畫、 立體景深強畫、物件辨識優畫、場景檢測優畫 *3D 立體聲音箱 24W (12W*2) *新轟天雷音效技術*Dolby Atmos 杜比全景聲*Dolby Vision 杜比視界 *MEMC(動態流暢)*微區控光影像技術 (動態對比)*120Hz 刷新率*AI 智慧語音 (Google Assistant) *遠場語音(直接講，免按遙控器)*Google Play 應用商城 *Chromecast /iOS 智慧傳屏*GameMode *HDMI 2.1、eARC、ALLM、VRR *雙頻 Wifi(2.4G/5G) *無線藍芽(5.3)</t>
  </si>
  <si>
    <t>聲寶50型4K AI轟天雷120Hz Google TV智慧顯示器EM-50AI3220 (無視訊盒)</t>
  </si>
  <si>
    <t>EM-50AI3220</t>
  </si>
  <si>
    <t>51001373</t>
  </si>
  <si>
    <t>NCTV02A2</t>
  </si>
  <si>
    <t>13500</t>
  </si>
  <si>
    <t>50</t>
  </si>
  <si>
    <t>聲寶55型4K AI轟天雷120Hz Google TV智慧顯示器EM-55AI3220 (無視訊盒)</t>
  </si>
  <si>
    <t>EM-55AI3220</t>
  </si>
  <si>
    <t>51001374</t>
  </si>
  <si>
    <t>NCTV02A3</t>
  </si>
  <si>
    <t>14500</t>
  </si>
  <si>
    <t>16500</t>
  </si>
  <si>
    <t>聲寶65型4K AI轟天雷120Hz Google TV智慧顯示器EM-65AI3220 (無視訊盒)</t>
  </si>
  <si>
    <t>EM-65AI3220</t>
  </si>
  <si>
    <t>51001375</t>
  </si>
  <si>
    <t>NCTV02A4</t>
  </si>
  <si>
    <t>18500</t>
  </si>
  <si>
    <t>20500</t>
  </si>
  <si>
    <t>聲寶75型4K AI轟天雷120Hz Google TV智慧顯示器EM-75AI3200 (無視訊盒)</t>
  </si>
  <si>
    <t>EM-75AI3200</t>
  </si>
  <si>
    <t>51001376</t>
  </si>
  <si>
    <t>NCTV02A5</t>
  </si>
  <si>
    <t>23500</t>
  </si>
  <si>
    <t>25500</t>
  </si>
  <si>
    <t>75</t>
  </si>
  <si>
    <t>聲寶24型液晶顯示器EM-24GF600 (無視訊盒)</t>
  </si>
  <si>
    <t>EM-24GF600</t>
  </si>
  <si>
    <t>51001377</t>
  </si>
  <si>
    <t>NCTV02A6</t>
  </si>
  <si>
    <t>3950</t>
  </si>
  <si>
    <t>24</t>
  </si>
  <si>
    <t>*24 型 HD LED *Pro MD Driver 炫彩先驅影像技術 *Dolby Audio 杜比音效解碼</t>
  </si>
  <si>
    <t>聲寶 50型4K液晶顯示器(含視訊盒)EM-50GF610</t>
  </si>
  <si>
    <t>EM-50GF610</t>
  </si>
  <si>
    <t>51001388</t>
  </si>
  <si>
    <t>NCTV02M4</t>
  </si>
  <si>
    <t>50型4K 10 Bit色階
炫彩先驅影像技術
雙頻HDR:HDR 10/ HLG
Dolby AUDIO杜比音效</t>
  </si>
  <si>
    <t>聲寶 55型4K液晶顯示器(含視訊盒)EM-55GF610</t>
  </si>
  <si>
    <t>EM-55GF610</t>
  </si>
  <si>
    <t>51001389</t>
  </si>
  <si>
    <t>NCTV02M5</t>
  </si>
  <si>
    <t>聲寶 65型4K液晶顯示器(含視訊盒)EM-65GF610</t>
  </si>
  <si>
    <t>EM-65GF610</t>
  </si>
  <si>
    <t>51001390</t>
  </si>
  <si>
    <t>NCTV02M6</t>
  </si>
  <si>
    <t>聲寶 43型Google TV 量子點4K液晶顯示器(無視訊盒)QM-43SF620</t>
  </si>
  <si>
    <t>QM-43SF620</t>
  </si>
  <si>
    <t>51001392</t>
  </si>
  <si>
    <t>NCTV02M8</t>
  </si>
  <si>
    <t>含底座:952x209x604;不含底座:955x72x561</t>
  </si>
  <si>
    <t>*4K UHD Smart LED*睛艷六原色、HDR 10*ULTRA MD Driver炫彩先驅影像技術*Google TV 3.0 (Android 11)*GameMode*HDMI 2.1、eARC、ALLM*雙頻Wifi(2.4G/5G)*無線藍芽(5.0)</t>
  </si>
  <si>
    <t>聲寶 50型Google TV 量子點4K液晶顯示器(無視訊盒)QM-50SF620</t>
  </si>
  <si>
    <t>QM-50SF620</t>
  </si>
  <si>
    <t>51001393</t>
  </si>
  <si>
    <t>NCTV02M9</t>
  </si>
  <si>
    <t>含底座:1112x237x698;不含底座:1112x75x641</t>
  </si>
  <si>
    <t>聲寶 55型Google TV 量子點4K液晶顯示器(無視訊盒)QM-55SF620</t>
  </si>
  <si>
    <t>QM-55SF620</t>
  </si>
  <si>
    <t>51001394</t>
  </si>
  <si>
    <t>NCTV02N1</t>
  </si>
  <si>
    <t>15500</t>
  </si>
  <si>
    <t>含底座:1226x237x764;不含底座:1226x75x710</t>
  </si>
  <si>
    <t>聲寶 65型Google TV 量子點4K液晶顯示器(無視訊盒)QM-65SF620</t>
  </si>
  <si>
    <t>QM-65SF620</t>
  </si>
  <si>
    <t>51001395</t>
  </si>
  <si>
    <t>NCTV02N2</t>
  </si>
  <si>
    <t>含底座:1446x269x884;不含底座:1446x70x884</t>
  </si>
  <si>
    <t>聲寶 75型Google TV 量子點4K液晶顯示器(無視訊盒)QM-75SF620</t>
  </si>
  <si>
    <t>QM-75SF620</t>
  </si>
  <si>
    <t>51001396</t>
  </si>
  <si>
    <t>NCTV02N3</t>
  </si>
  <si>
    <t>含底座:1669x333x1029;不含底座:1669x67x958</t>
  </si>
  <si>
    <t>聲寶 32型Google TV聯網智慧顯示器(無視訊盒)EM-32HF130</t>
  </si>
  <si>
    <t>EM-32HF130</t>
  </si>
  <si>
    <t>51001405</t>
  </si>
  <si>
    <t>NCTV02NC</t>
  </si>
  <si>
    <t>5990</t>
  </si>
  <si>
    <t>HD Smart LED (Google TV 5.0)     
喇叭20W (10W*2)       
Dolby AUDIO 杜比聲音      
動態對比技術      
Pro MD Driver 炫彩先驅影像技術
自動低延遲模式(ALLM)      
低藍光      
Google Play應用商城      
Chromecast /iOS智慧傳屏      
雙頻Wifi(2.4G/5G)      
無線藍芽(5.1)</t>
  </si>
  <si>
    <t>聲寶 40型Google TV聯網智慧顯示器(無視訊盒)EM-40HF130</t>
  </si>
  <si>
    <t>EM-40HF130</t>
  </si>
  <si>
    <t>51001406</t>
  </si>
  <si>
    <t>NCTV02ND</t>
  </si>
  <si>
    <t>7490</t>
  </si>
  <si>
    <t>聲寶85型4K QLED Google TV聯網液晶顯示器(無視訊盒)QM-85SDF620</t>
  </si>
  <si>
    <t>QM-85SDF620</t>
  </si>
  <si>
    <t>51001407</t>
  </si>
  <si>
    <t>NCTV02NE</t>
  </si>
  <si>
    <t>49420</t>
  </si>
  <si>
    <t>QLED量子點高色域
120Hz 刷新率 杜比視界
動態流暢 睛艷六原色
炫彩先驅影像技術 杜比全景聲
無線藍芽 雙頻Wifi</t>
  </si>
  <si>
    <t>聲寶43型4K AI轟天雷120Hz Google TV智慧顯示器EM-43AIT3200(含視訊盒)</t>
  </si>
  <si>
    <t>EM-43AIT3200</t>
  </si>
  <si>
    <t>51001451</t>
  </si>
  <si>
    <t>NCTV02P8</t>
  </si>
  <si>
    <t>9600</t>
  </si>
  <si>
    <t>11600</t>
  </si>
  <si>
    <t>4K UHD Smart LED (Google TV 5.0)，AI優畫技術，AI影像自動優畫NNSR Technilogy，AI人臉優畫
立體景深強畫，物件辨識優畫，場景檢測優畫
微區控光影像技術 (動態對比)
四單體 30W (15W*2)，前置喇叭+ 3D立體聲音箱，新轟天雷音效技術
Dolby Atmos 杜比全景聲，Dolby Vision杜比視界
MEMC(動態流暢)，120Hz刷新率</t>
  </si>
  <si>
    <t>聲寶50型4K AI轟天雷120Hz Google TV智慧顯示器EM-50AIT3220(含視訊盒)</t>
  </si>
  <si>
    <t>EM-50AIT3220</t>
  </si>
  <si>
    <t>51001452</t>
  </si>
  <si>
    <t>NCTV02P9</t>
  </si>
  <si>
    <t>13600</t>
  </si>
  <si>
    <t>聲寶55型4K AI轟天雷120Hz Google TV智慧顯示器EM-55AIT3220(含視訊盒)</t>
  </si>
  <si>
    <t>EM-55AIT3220</t>
  </si>
  <si>
    <t>51001453</t>
  </si>
  <si>
    <t>NCTV02PA</t>
  </si>
  <si>
    <t>14600</t>
  </si>
  <si>
    <t>16600</t>
  </si>
  <si>
    <t>聲寶65型4K AI轟天雷120Hz Google TV智慧顯示器EM-65AIT3220(含視訊盒)</t>
  </si>
  <si>
    <t>EM-65AIT3220</t>
  </si>
  <si>
    <t>51001454</t>
  </si>
  <si>
    <t>NCTV02PB</t>
  </si>
  <si>
    <t>18600</t>
  </si>
  <si>
    <t>20600</t>
  </si>
  <si>
    <t>聲寶75型4K AI轟天雷120Hz Google TV智慧顯示器EM-75AIT3200(含視訊盒)</t>
  </si>
  <si>
    <t>EM-75AIT3200</t>
  </si>
  <si>
    <t>51001455</t>
  </si>
  <si>
    <t>NCTV02PC</t>
  </si>
  <si>
    <t>23600</t>
  </si>
  <si>
    <t>25600</t>
  </si>
  <si>
    <t>奇美</t>
  </si>
  <si>
    <t>奇美 43型液晶顯示器TL-43B100(無視訊盒)</t>
  </si>
  <si>
    <t>TL-43B100</t>
  </si>
  <si>
    <t>51002223</t>
  </si>
  <si>
    <t>NCTV01G6</t>
  </si>
  <si>
    <t>7600</t>
  </si>
  <si>
    <t>8200</t>
  </si>
  <si>
    <t>*解析度：FHD 1920 X 1080*最佳可視範圍：178度(上下左右)*立體聲環繞音場效果 : CHIMEI獨家Dramatic Surround*PVR 個人錄影助理*獨家無段式藍光調節*輸入：HDMI 3組、U-link 2組、AV端子 1組</t>
  </si>
  <si>
    <t>奇美32型低藍光顯示器TL-32A900(無視訊盒)(2024)</t>
  </si>
  <si>
    <t>TL-32A900(2024)</t>
  </si>
  <si>
    <t>51002254</t>
  </si>
  <si>
    <t>NCTV01TH</t>
  </si>
  <si>
    <t>改為新款[無視訊盒]</t>
  </si>
  <si>
    <t>728x484x217</t>
  </si>
  <si>
    <t>* 奇美光學板材 / Full HD 1080p高畫質解析* 獨家無段式藍光調節* Time Shift 數位頻道時光平移* 睡眠定時設定* CHIMEI獨家Dramatic Surround</t>
  </si>
  <si>
    <t>奇美24型低藍光顯示器TL-24A600(無視訊盒)(2024)</t>
  </si>
  <si>
    <t>TL-24A600(2024)</t>
  </si>
  <si>
    <t>51002259</t>
  </si>
  <si>
    <t>NCTV01U1</t>
  </si>
  <si>
    <t>4290</t>
  </si>
  <si>
    <t>4990</t>
  </si>
  <si>
    <t>549x365x156</t>
  </si>
  <si>
    <t>*24型WXGA LED液晶顯示器*獨家奇美光學板材技術*直下式面板背光*奇美獨家Dramatic Surround 環繞音場效果*AV*1(與色差共用*1)/HDMI*3/U-Link*2</t>
  </si>
  <si>
    <t>奇美43型低藍光顯示器TL-43A900(無視訊盒)(2024)</t>
  </si>
  <si>
    <t>TL-43A900(2024)</t>
  </si>
  <si>
    <t>51002260</t>
  </si>
  <si>
    <t>NCTV01U3</t>
  </si>
  <si>
    <t>7890</t>
  </si>
  <si>
    <t>8990</t>
  </si>
  <si>
    <t>971x619x217</t>
  </si>
  <si>
    <t>奇美40型低藍光顯示器TL-40A800(無視訊盒)(2024)</t>
  </si>
  <si>
    <t>TL-40A800(2024)</t>
  </si>
  <si>
    <t>51002261</t>
  </si>
  <si>
    <t>NCTV01U4</t>
  </si>
  <si>
    <t>7190</t>
  </si>
  <si>
    <t>900x514x70</t>
  </si>
  <si>
    <t>奇美43型大4K HDR Google TV智慧連網液晶顯示器(無視訊盒)TL-43G300</t>
  </si>
  <si>
    <t>TL-43G300</t>
  </si>
  <si>
    <t>51002262</t>
  </si>
  <si>
    <t>NCTV02H4</t>
  </si>
  <si>
    <t>10500</t>
  </si>
  <si>
    <t>12500</t>
  </si>
  <si>
    <t>(2026/06/01~2026/07/31) 奇美烤吐司機EV-02D1TK (市售價999)兩周後配送</t>
  </si>
  <si>
    <t>957x614x258</t>
  </si>
  <si>
    <t>*Google TV 全新介面 由你定義*獨家Chromax Master Engine 超微晶影像處理技術*零閃頻 低藍光*內建雙喇叭*Netflix/Prime Video/YouTube_遙控器一鍵啟動</t>
  </si>
  <si>
    <t>奇美50型大4K HDR Google TV智慧連網液晶顯示器(無視訊盒)TL-50G300</t>
  </si>
  <si>
    <t>TL-50G300</t>
  </si>
  <si>
    <t>51002263</t>
  </si>
  <si>
    <t>NCTV02H5</t>
  </si>
  <si>
    <t>12900</t>
  </si>
  <si>
    <t>14900</t>
  </si>
  <si>
    <t>(2026/06/01~2026/07/31) 奇美烤吐司機EV-02D1TK(市售價999)兩周後配送</t>
  </si>
  <si>
    <t>1110x697x310</t>
  </si>
  <si>
    <t>奇美55型大4K HDR Google TV智慧連網液晶顯示器(無視訊盒)TL-55G300</t>
  </si>
  <si>
    <t>TL-55G300</t>
  </si>
  <si>
    <t>51002264</t>
  </si>
  <si>
    <t>NCTV02H6</t>
  </si>
  <si>
    <t>15900</t>
  </si>
  <si>
    <t>17900</t>
  </si>
  <si>
    <t>(2026/06/01~2026/07/31) 奇美烤箱EV-09B0AK (市售價1288)兩周後配送</t>
  </si>
  <si>
    <t>1226x764x350</t>
  </si>
  <si>
    <t>奇美65型大4K HDR Google TV智慧連網液晶顯示器(無視訊盒)TL-65G300</t>
  </si>
  <si>
    <t>TL-65G300</t>
  </si>
  <si>
    <t>51002265</t>
  </si>
  <si>
    <t>NCTV02H7</t>
  </si>
  <si>
    <t>20900</t>
  </si>
  <si>
    <t>22900</t>
  </si>
  <si>
    <t>1446x885x345</t>
  </si>
  <si>
    <t>奇美55型 MiniLED 4K Google聯網液晶顯示器TL-55UM20 (無視訊盒)</t>
  </si>
  <si>
    <t>TL-55UM20</t>
  </si>
  <si>
    <t>51002268</t>
  </si>
  <si>
    <t>NCTV02N8</t>
  </si>
  <si>
    <t>24900</t>
  </si>
  <si>
    <t>26900</t>
  </si>
  <si>
    <t>1233x762x261</t>
  </si>
  <si>
    <t>Mini QLED 霧面抗反光
超能AI
奇美廣色域技術
高規格原生面板 144 Hz
Youtube 影音卡拉 OK  ( 15W+15W+20W,模擬2.1.2聲道)</t>
  </si>
  <si>
    <t>奇美65型 MiniLED 4K Google聯網液晶顯示器TL-65UM20 (無視訊盒)</t>
  </si>
  <si>
    <t>TL-65UM20</t>
  </si>
  <si>
    <t>51002269</t>
  </si>
  <si>
    <t>NCTV02N9</t>
  </si>
  <si>
    <t>34900</t>
  </si>
  <si>
    <t>36900</t>
  </si>
  <si>
    <t>1453x890x303</t>
  </si>
  <si>
    <t>奇美75型 MiniLED 4K Google聯網液晶顯示器TL-75UM20 (無視訊盒)</t>
  </si>
  <si>
    <t>TL-75UM20</t>
  </si>
  <si>
    <t>51002270</t>
  </si>
  <si>
    <t>NCTV02NA</t>
  </si>
  <si>
    <t>47900</t>
  </si>
  <si>
    <t>49900</t>
  </si>
  <si>
    <t>1675x1021x365</t>
  </si>
  <si>
    <t>奇美86型 MiniLED 4K Google聯網液晶顯示器TL-86UM20 (無視訊盒)</t>
  </si>
  <si>
    <t>TL-86UM20</t>
  </si>
  <si>
    <t>51002271</t>
  </si>
  <si>
    <t>NCTV02NB</t>
  </si>
  <si>
    <t>77900</t>
  </si>
  <si>
    <t>79900</t>
  </si>
  <si>
    <t>86</t>
  </si>
  <si>
    <t>1925x1160x399</t>
  </si>
  <si>
    <t>音樂週邊</t>
  </si>
  <si>
    <t>燦坤</t>
  </si>
  <si>
    <t>SONY 3.1聲道DolbyAtmos單件式喇叭HT-G700</t>
  </si>
  <si>
    <t>HT-G700</t>
  </si>
  <si>
    <t>51004049</t>
  </si>
  <si>
    <t>NCPE0009</t>
  </si>
  <si>
    <t>2021/9/1到貨</t>
  </si>
  <si>
    <t>1051x530x253</t>
  </si>
  <si>
    <t>●3.1聲道支援DolbyAtmos/DTS:X
●總輸出400W，具備強力的無線重低音喇叭
●具有HDMIeARC/ARC，連結電視方便快速
●可透過藍牙方式與電視無線連線
●水平環繞S-ForcePRO，能配合電視高度的影音合一體驗
●強化影片和音樂體驗的自選音效模式
●主機身大小–僅機身(寬X高X深)980x64x108mm／重低音喇叭尺寸(寬X高X深)192x387x406mm</t>
  </si>
  <si>
    <t>SONY 43型4K智慧連網顯示器Bravia3 (Y-43S30)</t>
  </si>
  <si>
    <t>Y-43S30</t>
  </si>
  <si>
    <t>51004241</t>
  </si>
  <si>
    <t>NCTV01PO</t>
  </si>
  <si>
    <t>含底座:629x964x266</t>
  </si>
  <si>
    <t>*4K HDR超極真影像處理器X1*Motionflow XR 240*原色顯示Pro/節能儀表板*Dolby Vision/Dolby Atmos*SONY PICTURES CORE影音平台*Apple Airplay2/HomeKit*Google TV</t>
  </si>
  <si>
    <t>SONY 50型4K智慧連網顯示器Bravia3 (Y-50S30)</t>
  </si>
  <si>
    <t>Y-50S30</t>
  </si>
  <si>
    <t>51004242</t>
  </si>
  <si>
    <t>NCTV01PP</t>
  </si>
  <si>
    <t>21900</t>
  </si>
  <si>
    <t>含底座:714x1119x267</t>
  </si>
  <si>
    <t>SONY 55型4K智慧連網顯示器Bravia3 (Y-55S30)</t>
  </si>
  <si>
    <t>Y-55S30</t>
  </si>
  <si>
    <t>51004243</t>
  </si>
  <si>
    <t>NCTV01PQ</t>
  </si>
  <si>
    <t>含底座:784x1233x334</t>
  </si>
  <si>
    <t>SONY 65型4K智慧連網顯示器Bravia3 (Y-65S30)</t>
  </si>
  <si>
    <t>Y-65S30</t>
  </si>
  <si>
    <t>51004244</t>
  </si>
  <si>
    <t>NCTV01PR</t>
  </si>
  <si>
    <t>33900</t>
  </si>
  <si>
    <t>35900</t>
  </si>
  <si>
    <t>SONY 家庭劇院 HT-A9M2</t>
  </si>
  <si>
    <t>HT-A9M2</t>
  </si>
  <si>
    <t>51004251</t>
  </si>
  <si>
    <t>NCPE003V</t>
  </si>
  <si>
    <t>*寬闊的音場/震撼的強勁低音/纖薄的設計*環境聲學校正/最佳聆聽點校正*時尚外觀、多樣化擺放*獨家360空間音場*支援BRAVIA Connect*天空聲道與低音單體*雙聲道音源進階升混技術 AI智慧分音*穩定的無線連接 與 BRAVIA 完美搭配</t>
  </si>
  <si>
    <t>SONY 55型Mini LED智慧連網顯示器Bravia5(無視訊盒)Y-55XR50</t>
  </si>
  <si>
    <t>Y-55XR50</t>
  </si>
  <si>
    <t>51004253</t>
  </si>
  <si>
    <t>NCTV02E8</t>
  </si>
  <si>
    <t>739x1228x210</t>
  </si>
  <si>
    <t>*XR 認知智慧處理器*XR 極致精準背光控制技術*XR 降噪銳化*專業影像校正*多音域環繞聲場技術*AI 智慧 Voice Zoom 3*節能儀表板 2.0/Google TV</t>
  </si>
  <si>
    <t>SONY 65型Mini LED智慧連網顯示器Bravia5(無視訊盒)Y-65XR50</t>
  </si>
  <si>
    <t>Y-65XR50</t>
  </si>
  <si>
    <t>51004254</t>
  </si>
  <si>
    <t>NCTV02E9</t>
  </si>
  <si>
    <t>45900</t>
  </si>
  <si>
    <t>862x1447x345</t>
  </si>
  <si>
    <t>SONY 85型Mini LED智慧連網顯示器Bravia5(無視訊盒)Y-85XR50</t>
  </si>
  <si>
    <t>Y-85XR50</t>
  </si>
  <si>
    <t>51004255</t>
  </si>
  <si>
    <t>NCTV02F1</t>
  </si>
  <si>
    <t>136000</t>
  </si>
  <si>
    <t>1117x1895x474</t>
  </si>
  <si>
    <t>SONY 98型Mini LED智慧連網顯示器Bravia5(無視訊盒)Y-98XR50</t>
  </si>
  <si>
    <t>Y-98XR50</t>
  </si>
  <si>
    <t>51004256</t>
  </si>
  <si>
    <t>NCTV02F2</t>
  </si>
  <si>
    <t>249900</t>
  </si>
  <si>
    <t>1325x2199x488</t>
  </si>
  <si>
    <t>SONY 75型Mini LED智慧連網顯示器Bravia5(無視訊盒)Y-75XR50</t>
  </si>
  <si>
    <t>Y-75XR50</t>
  </si>
  <si>
    <t>51004257</t>
  </si>
  <si>
    <t>NCTV02G8</t>
  </si>
  <si>
    <t>74900</t>
  </si>
  <si>
    <t>SONY 65型4K Mini LED智慧連網顯示器Bravia9 (Y-65XR90)(無視訊盒)</t>
  </si>
  <si>
    <t>Y-65XR90</t>
  </si>
  <si>
    <t>51004258</t>
  </si>
  <si>
    <t>NCTV02I1</t>
  </si>
  <si>
    <t>93900</t>
  </si>
  <si>
    <t>1443x846x349</t>
  </si>
  <si>
    <t>*XR認知智慧處理器*XR極致精準背光控制技術*高峰值亮度/XR對比增強30*專業影像校正*波束高音&amp;超能邊框揚聲器*AI 聲源解析Voice Zoom3*智慧環境聲光感測Pro2(BRAVIA Cam選購)*1443x846x349mm含底座</t>
  </si>
  <si>
    <t>禾聯視訊盒MJ6-F02</t>
  </si>
  <si>
    <t>MJ6-F02</t>
  </si>
  <si>
    <t>51008137</t>
  </si>
  <si>
    <t>視訊盒不單購</t>
  </si>
  <si>
    <t>禾聯視訊盒MH3-F03</t>
  </si>
  <si>
    <t>MH3-F03</t>
  </si>
  <si>
    <t>51008138</t>
  </si>
  <si>
    <t>禾聯視訊盒MH2-G0A</t>
  </si>
  <si>
    <t>MH2-G0A</t>
  </si>
  <si>
    <t>51008148</t>
  </si>
  <si>
    <t>建達</t>
  </si>
  <si>
    <t>PHILIPS 43型安卓智慧聯網4K液晶顯示器(無視訊盒)43HFL5214U(改建達代理)</t>
  </si>
  <si>
    <t>43HFL5214U/96(XANDER)</t>
  </si>
  <si>
    <t>51011188</t>
  </si>
  <si>
    <t>NCTV01UB</t>
  </si>
  <si>
    <t>*解析度：Ultra HD (3840 x 2160)高解析影像*4K IPS LED 超明亮面板*輸入：HDMI 3組、USB 2組、AV影音端子1組*輸出：耳機端子1組*電源控制: 快速啟動模式, 自動開機, 自動關機*飯店模式: 開啟設定控制, 音量限制, 安裝功能表鎖定, 功能表鎖定, 搖桿控制鎖定, 監禁模式</t>
  </si>
  <si>
    <t>PHILIPS 50型安卓智慧聯網4K液晶顯示器(無視訊盒)50HFL5214U(改建達代理)</t>
  </si>
  <si>
    <t>50HFL5214U/96(XANDER)</t>
  </si>
  <si>
    <t>51011189</t>
  </si>
  <si>
    <t>NCTV01UC</t>
  </si>
  <si>
    <t>PHILIPS 55型安卓智慧聯網4K液晶顯示器(無視訊盒)55HFL5214U(改建達代理)</t>
  </si>
  <si>
    <t>55HFL5214U/96(XANDER)</t>
  </si>
  <si>
    <t>51011190</t>
  </si>
  <si>
    <t>NCTV01UD</t>
  </si>
  <si>
    <t>16900</t>
  </si>
  <si>
    <t>PHILIPS 65型安卓智慧聯網4K液晶顯示器(無視訊盒)65HFL5214U(改建達代理)</t>
  </si>
  <si>
    <t>65HFL5214U/96(XANDER)</t>
  </si>
  <si>
    <t>51011191</t>
  </si>
  <si>
    <t>NCTV01UE</t>
  </si>
  <si>
    <t>25900</t>
  </si>
  <si>
    <t>TOSHIBA東芝 REGZA 50型4K QLED Google TV智慧顯示器(50M450NT)</t>
  </si>
  <si>
    <t>LCTO50M450NT</t>
  </si>
  <si>
    <t>51011197</t>
  </si>
  <si>
    <t>NCTV01UZ</t>
  </si>
  <si>
    <t>10999</t>
  </si>
  <si>
    <t>12999</t>
  </si>
  <si>
    <t>1119x692x274</t>
  </si>
  <si>
    <t>*畫質銳化/字更平滑/清晰度增強*支援VRR/Game Bar*日本精細調教，成就高品質</t>
  </si>
  <si>
    <t>TOSHIBA東芝 REGZA 55型4K QLED Google TV智慧顯示器(55M450NT)</t>
  </si>
  <si>
    <t>LCTO55M450NT</t>
  </si>
  <si>
    <t>51011198</t>
  </si>
  <si>
    <t>NCTV01V1</t>
  </si>
  <si>
    <t>1233x757x273</t>
  </si>
  <si>
    <t>TOSHIBA東芝 REGZA 65型4K QLED Google TV智慧顯示器(65M450NT)</t>
  </si>
  <si>
    <t>LCTO65M450NT</t>
  </si>
  <si>
    <t>51011199</t>
  </si>
  <si>
    <t>NCTV01V2</t>
  </si>
  <si>
    <t>17999</t>
  </si>
  <si>
    <t>19999</t>
  </si>
  <si>
    <t>1453x893x318</t>
  </si>
  <si>
    <t>TOSHIBA東芝 REGZA 55型4K QLED 144Hz FullArray智慧顯示器(55Z670NT)</t>
  </si>
  <si>
    <t>LCTO55Z670NT</t>
  </si>
  <si>
    <t>51011200</t>
  </si>
  <si>
    <t>NCTV01V3</t>
  </si>
  <si>
    <t>20000</t>
  </si>
  <si>
    <t>22000</t>
  </si>
  <si>
    <t>1231x765x313</t>
  </si>
  <si>
    <t>*144Hz刷新率*全陣列動態背光分區*支援Dolby Atmos</t>
  </si>
  <si>
    <t>TOSHIBA東芝 REGZA 65型4K QLED 144Hz FullArray智慧顯示器(65Z670NT)</t>
  </si>
  <si>
    <t>LCTO65Z670NT</t>
  </si>
  <si>
    <t>51011201</t>
  </si>
  <si>
    <t>NCTV01V4</t>
  </si>
  <si>
    <t>27900</t>
  </si>
  <si>
    <t>29900</t>
  </si>
  <si>
    <t>1451x886x313</t>
  </si>
  <si>
    <t>TOSHIBA東芝 REGZA 75型4K QLED 144Hz FullArray智慧顯示器(75Z670NT)</t>
  </si>
  <si>
    <t>LCTO75Z670NT</t>
  </si>
  <si>
    <t>51011202</t>
  </si>
  <si>
    <t>NCTV01V5</t>
  </si>
  <si>
    <t>38500</t>
  </si>
  <si>
    <t>40500</t>
  </si>
  <si>
    <t>1673x1013x348</t>
  </si>
  <si>
    <t>TOSHIBA 東芝REGZA 100型4K QLED 144Hz FullArray智慧顯示器(100Z670NP)</t>
  </si>
  <si>
    <t>LCTO100Z670NP</t>
  </si>
  <si>
    <t>51011203</t>
  </si>
  <si>
    <t>NCTV01V6</t>
  </si>
  <si>
    <t>158000</t>
  </si>
  <si>
    <t>160000</t>
  </si>
  <si>
    <t>100</t>
  </si>
  <si>
    <t>2235x1319x460</t>
  </si>
  <si>
    <t>BenQ 65吋 大型互動觸控顯示器RP6504(含wifi模組 )</t>
  </si>
  <si>
    <t>RP6504</t>
  </si>
  <si>
    <t>51011205</t>
  </si>
  <si>
    <t>NCTV02G9</t>
  </si>
  <si>
    <t>940x1490x1180</t>
  </si>
  <si>
    <t>*尺寸65'、IPS、UHD 3840×2160、16:9、450 nits、1200:1、奈米銀離子塗層、9H、NFC*輸入：HDMI 3組、輸出：HDMI 1組、USB 8組、PC音訊1組、耳機端子1組*搭配軟體：EZWrite 6、InstaShare 2*作業系統：Android 13(EDLA)、Arm Cortex八核心處理器、8 GB 記憶體和 64 GB 的儲存空間</t>
  </si>
  <si>
    <t>BenQ 75吋 大型互動觸控顯示器RP7504(含wifi模組 )</t>
  </si>
  <si>
    <t>RP7504</t>
  </si>
  <si>
    <t>51011206</t>
  </si>
  <si>
    <t>NCTV02H1</t>
  </si>
  <si>
    <t>BenQ 86吋 大型互動觸控顯示器RP8604(含wifi模組 )</t>
  </si>
  <si>
    <t>RP8604</t>
  </si>
  <si>
    <t>51011207</t>
  </si>
  <si>
    <t>NCTV02H2</t>
  </si>
  <si>
    <t>TOSHIBA東芝 REGZA 43型4K Google TV智慧顯示器(無視訊盒)43C350NT</t>
  </si>
  <si>
    <t>43C350NT</t>
  </si>
  <si>
    <t>51011217</t>
  </si>
  <si>
    <t>NCTV02NX</t>
  </si>
  <si>
    <t>8888</t>
  </si>
  <si>
    <t>畫質銳化/字更平滑/清晰度增強
支援VRR/Game Bar
日本精細調教，成就高品質</t>
  </si>
  <si>
    <t>TOSHIBA東芝 REGZA 50型4K Google TV智慧顯示器(無視訊盒)50C350NT</t>
  </si>
  <si>
    <t>50C350NT</t>
  </si>
  <si>
    <t>51011218</t>
  </si>
  <si>
    <t>NCTV02NY</t>
  </si>
  <si>
    <t>9999</t>
  </si>
  <si>
    <t>TOSHIBA東芝 REGZA 55型4K Google TV智慧顯示器(無視訊盒)55C350NT</t>
  </si>
  <si>
    <t>55C350NT</t>
  </si>
  <si>
    <t>51011219</t>
  </si>
  <si>
    <t>NCTV02NZ</t>
  </si>
  <si>
    <t>AOC</t>
  </si>
  <si>
    <t>AOC 55型Google TV 4K LED智慧顯示器(無視訊盒)H55K1</t>
  </si>
  <si>
    <t>H55K1</t>
  </si>
  <si>
    <t>51011222</t>
  </si>
  <si>
    <t>NCTV02O8</t>
  </si>
  <si>
    <t>13999</t>
  </si>
  <si>
    <t>本機:1226.2x710.1x88.5;含腳座:1226.2x763.7x350.5</t>
  </si>
  <si>
    <t>*解析度：Ultra HD (3840 x 2160)高解析影像*4K LED 明亮面板*輸入：HDMI 3組、USB 2組、內建Chrome Cast、Google5.0、支援飯店功能</t>
  </si>
  <si>
    <t>AOC 50型Google TV 4K LED智慧顯示器(無視訊盒)H50K1</t>
  </si>
  <si>
    <t>H50K1</t>
  </si>
  <si>
    <t>51011223</t>
  </si>
  <si>
    <t>NCTV02O9</t>
  </si>
  <si>
    <t>11999</t>
  </si>
  <si>
    <t>本機:1110.4x642.7x88.4;含機座:1110.4x696.6x310</t>
  </si>
  <si>
    <t>Gigastone</t>
  </si>
  <si>
    <t>GIGASTONE 22型75Hz FHD窄邊框IPS螢幕GST-LM-22FA51</t>
  </si>
  <si>
    <t>GST-LM-22FA51</t>
  </si>
  <si>
    <t>51012313</t>
  </si>
  <si>
    <t>NCTV02NJ</t>
  </si>
  <si>
    <t>2299</t>
  </si>
  <si>
    <t>22</t>
  </si>
  <si>
    <t>優質IPS面板，178度超廣角
零閃屏、低藍光，休閒辦公皆適用
75Hz高更新率，呈現流暢畫面</t>
  </si>
  <si>
    <t>GIGASTONE 24型100Hz FHD窄邊框IPS喇叭螢幕GST-LM-24FF51</t>
  </si>
  <si>
    <t>GST-LM-24FF51</t>
  </si>
  <si>
    <t>51012314</t>
  </si>
  <si>
    <t>NCTV02NK</t>
  </si>
  <si>
    <t>2999</t>
  </si>
  <si>
    <t>FHD解析度1920x1080
100Hz/反應時間1ms
不閃爍.低藍技術
支援VESA壁掛功能
可調整傾斜及高低</t>
  </si>
  <si>
    <t>GIGASTONE 27型100Hz FHD窄邊框IPS可旋轉螢幕GST-LM-27FF5H</t>
  </si>
  <si>
    <t>GST-LM-27FF5H</t>
  </si>
  <si>
    <t>51012315</t>
  </si>
  <si>
    <t>NCTV02NL</t>
  </si>
  <si>
    <t>3999</t>
  </si>
  <si>
    <t>27</t>
  </si>
  <si>
    <t>100Hz高更新率 FHD畫質
USB-C同時輸入/15W充電
旋轉支架 支援直立螢幕</t>
  </si>
  <si>
    <t>大同32型液晶顯示器(無視訊盒)TA-32HA90</t>
  </si>
  <si>
    <t>TA-32HA90</t>
  </si>
  <si>
    <t>51012316</t>
  </si>
  <si>
    <t>NCTV02NM</t>
  </si>
  <si>
    <t>大同43型液晶顯示器(無視訊盒)TA-43FA90</t>
  </si>
  <si>
    <t>TA-43FA90</t>
  </si>
  <si>
    <t>51012317</t>
  </si>
  <si>
    <t>NCTV02NN</t>
  </si>
  <si>
    <t>動態雜訊抑制
獨家BLF清淨藍光智能調節科技
依需求調整強度，降低有害藍光
聲歷其境5.1杜比環繞音效輸出
八項安全品質檢測</t>
  </si>
  <si>
    <t>大同50型4K液晶顯示器(無視訊盒)TA-50UA90</t>
  </si>
  <si>
    <t>TA-50UA90</t>
  </si>
  <si>
    <t>51012318</t>
  </si>
  <si>
    <t>NCTV02NO</t>
  </si>
  <si>
    <t>10900</t>
  </si>
  <si>
    <t>動態雜訊抑制
獨家BLF清淨藍光智能調節科技
聲歷其境5.1杜比環繞音效輸出</t>
  </si>
  <si>
    <t>大同55型4K液晶顯示器(無視訊盒)TA-55UA90</t>
  </si>
  <si>
    <t>TA-55UA90</t>
  </si>
  <si>
    <t>51012319</t>
  </si>
  <si>
    <t>NCTV02NP</t>
  </si>
  <si>
    <t>12700</t>
  </si>
  <si>
    <t>大同43型4K液晶Google TV智慧聯網顯示器(無視訊盒)UH-43UG900A</t>
  </si>
  <si>
    <t>UH-43UG900A</t>
  </si>
  <si>
    <t>51012320</t>
  </si>
  <si>
    <t>NCTV02NQ</t>
  </si>
  <si>
    <t>9900</t>
  </si>
  <si>
    <t>◎Google TV 即說即看
◎杜比全景聲
◎超高極致4K UHD
◎劇院級光影開啟真實視界
◎BLF清淨藍光調節技術</t>
  </si>
  <si>
    <t>大同50型4K液晶Google TV智慧聯網顯示器(無視訊盒)UH-50UG900A</t>
  </si>
  <si>
    <t>UH-50UG900A</t>
  </si>
  <si>
    <t>51012321</t>
  </si>
  <si>
    <t>NCTV02NR</t>
  </si>
  <si>
    <t>大同55型4K液晶Google TV智慧聯網顯示器(無視訊盒)UH-55UG900A</t>
  </si>
  <si>
    <t>UH-55UG900A</t>
  </si>
  <si>
    <t>51012322</t>
  </si>
  <si>
    <t>NCTV02NS</t>
  </si>
  <si>
    <t>15300</t>
  </si>
  <si>
    <t>大同65型4K液晶Google TV智慧聯網顯示器(無視訊盒)UH-65UG900A</t>
  </si>
  <si>
    <t>UH-65UG900A</t>
  </si>
  <si>
    <t>51012323</t>
  </si>
  <si>
    <t>NCTV02NT</t>
  </si>
  <si>
    <t>18300</t>
  </si>
  <si>
    <t>大同75型4K液晶Google TV智慧聯網顯示器(無視訊盒)UH-75UG900A</t>
  </si>
  <si>
    <t>UH-75UG900A</t>
  </si>
  <si>
    <t>51012324</t>
  </si>
  <si>
    <t>NCTV02NU</t>
  </si>
  <si>
    <t>宏驜</t>
  </si>
  <si>
    <t>BOSE</t>
  </si>
  <si>
    <t>【BOSE】Quiet Comfort Ultra 消噪耳塞(深黑色)</t>
  </si>
  <si>
    <t>QuietComfort Ultra earbuds BLK</t>
  </si>
  <si>
    <t>51014168</t>
  </si>
  <si>
    <t>NCPE003W</t>
  </si>
  <si>
    <t>*突破性BOSE沉浸式音效*為您量身打造的聲音與靜謐*長達6小時電量*配戴感受良好的設計</t>
  </si>
  <si>
    <t>【BOSE】Quiet Comfort Ultra 消噪耳塞(霧白色)</t>
  </si>
  <si>
    <t>QuietComfort Ultra earbuds WHT</t>
  </si>
  <si>
    <t>51014169</t>
  </si>
  <si>
    <t>NCPE003X</t>
  </si>
  <si>
    <t>【BOSE】Quiet Comfort Ultra 消噪耳塞(月色藍)</t>
  </si>
  <si>
    <t>QuietComfort Ultra earbuds BLU</t>
  </si>
  <si>
    <t>51014170</t>
  </si>
  <si>
    <t>NCPE003Y</t>
  </si>
  <si>
    <t>【BOSE】QuietComfort 耳罩式藍牙無線消噪耳機(黑色)</t>
  </si>
  <si>
    <t>QuietComfort Ultra headf BLK</t>
  </si>
  <si>
    <t>51014174</t>
  </si>
  <si>
    <t>NCPE0043</t>
  </si>
  <si>
    <t>0</t>
  </si>
  <si>
    <t>*優異的消噪能力*電池續航力長達 24 小時*舒適佩戴一整天*高傳真音質、可調 EQ</t>
  </si>
  <si>
    <t>【BOSE】QuietComfort 耳罩式藍牙無線消噪耳機(霧白色)</t>
  </si>
  <si>
    <t>QuietComfort Ultra headf WHT</t>
  </si>
  <si>
    <t>51014175</t>
  </si>
  <si>
    <t>NCPE0044</t>
  </si>
  <si>
    <t>【BOSE】Quiet Comfort 消噪耳塞 經典黑</t>
  </si>
  <si>
    <t>QuietComfort earbuds BLK</t>
  </si>
  <si>
    <t>51014178</t>
  </si>
  <si>
    <t>NCPE0047</t>
  </si>
  <si>
    <t>*台灣官方授權賣場*2024入門款全新上市*電池續航力最高8.5小時*全新應用程式進行客製化</t>
  </si>
  <si>
    <t>【BOSE】Quiet Comfort 消噪耳塞 晨霧白</t>
  </si>
  <si>
    <t>QuietComfort earbuds WHT</t>
  </si>
  <si>
    <t>51014179</t>
  </si>
  <si>
    <t>NCPE0048</t>
  </si>
  <si>
    <t>【BOSE】Quiet Comfort 消噪耳塞 冷丁香紫</t>
  </si>
  <si>
    <t>QuietComfort earbuds PUR</t>
  </si>
  <si>
    <t>51014180</t>
  </si>
  <si>
    <t>NCPE0049</t>
  </si>
  <si>
    <t>【BOSE】Ultra 開放式耳機 霧白色</t>
  </si>
  <si>
    <t>BOSE Ultra 開放式耳機 WHT</t>
  </si>
  <si>
    <t>51014181</t>
  </si>
  <si>
    <t>NCPE0050</t>
  </si>
  <si>
    <t>*開放式聽覺設計*高達7.5小時的播放時間(開啟沉浸式音效，最高 4.5 小時的播放時間)*簡單且帶來滿足感的按鍵控制*舒適佩戴一整天</t>
  </si>
  <si>
    <t>【BOSE】Ultra 開放式耳機 黑色</t>
  </si>
  <si>
    <t>BOSE Ultra 開放式耳機 BLK</t>
  </si>
  <si>
    <t>51014182</t>
  </si>
  <si>
    <t>NCPE0051</t>
  </si>
  <si>
    <t>【BOSE】QuietComfort 耳罩式藍牙無線消噪耳機(冷丁香紫)</t>
  </si>
  <si>
    <t>QuietComfort headf PUR</t>
  </si>
  <si>
    <t>51014184</t>
  </si>
  <si>
    <t>NCPE0053</t>
  </si>
  <si>
    <t>【BOSE】QuietComfort 耳罩式藍牙無線消噪耳機(暮色藍)</t>
  </si>
  <si>
    <t>QuietComfort headf BLUE</t>
  </si>
  <si>
    <t>51014185</t>
  </si>
  <si>
    <t>NCPE0054</t>
  </si>
  <si>
    <t>【BOSE】QuietComfort 耳罩式藍牙無線消噪耳機(沙丘灰)</t>
  </si>
  <si>
    <t>QuietComfort headf SANDSTONE</t>
  </si>
  <si>
    <t>51014186</t>
  </si>
  <si>
    <t>NCPE0055</t>
  </si>
  <si>
    <t>【BOSE】SoundLink Flex 藍牙揚聲器（第二代 ) 經典黑 (宏驜代理)</t>
  </si>
  <si>
    <t>SoundLink Flex II BLK</t>
  </si>
  <si>
    <t>51014187</t>
  </si>
  <si>
    <t>NCPE0098</t>
  </si>
  <si>
    <t>*一鍵快捷連結兩個揚聲器(Flex二代群組無法向下相容)*傳遞清晰細膩的聲音*令人驚嘆的渾厚低音*IP67 防水防塵*PositionIQ 技術能自動偵測多個方向，確保任何位置都能呈現最佳音質*每次充電可提供長達 12 小時播放時間</t>
  </si>
  <si>
    <t>全機: 非人為損壞，憑發票或購買憑證，享有原廠一年保固</t>
  </si>
  <si>
    <t>【BOSE】SoundLink Flex 藍牙揚聲器（第二代）暮色藍 (宏驜代理)</t>
  </si>
  <si>
    <t>SoundLink Flex II BLUE DUSK</t>
  </si>
  <si>
    <t>51014188</t>
  </si>
  <si>
    <t>NCPE0099</t>
  </si>
  <si>
    <t>【BOSE】SoundLink Flex 藍牙揚聲器（第二代）沙丘灰 (宏驜代理)</t>
  </si>
  <si>
    <t>SoundLink Flex II SANDSTONE</t>
  </si>
  <si>
    <t>51014189</t>
  </si>
  <si>
    <t>NCPE0107</t>
  </si>
  <si>
    <t>【BOSE】SoundLink Flex 藍牙揚聲器（第二代）鼠尾草綠 (宏驜代理)</t>
  </si>
  <si>
    <t>SoundLink Flex II ALPINE SAGE</t>
  </si>
  <si>
    <t>51014190</t>
  </si>
  <si>
    <t>NCPE0108</t>
  </si>
  <si>
    <t>【BOSE】SoundLink Flex 藍牙揚聲器（第二代）碧青藍 (宏驜代理)</t>
  </si>
  <si>
    <t>SoundLink Flex II TW BLUE</t>
  </si>
  <si>
    <t>51014191</t>
  </si>
  <si>
    <t>NCPE0109</t>
  </si>
  <si>
    <t>【BOSE】SoundLink Flex 藍牙揚聲器（第二代）粉色 (宏驜代理)</t>
  </si>
  <si>
    <t>SoundLink Flex II PINK</t>
  </si>
  <si>
    <t>51014192</t>
  </si>
  <si>
    <t>NCPE0110</t>
  </si>
  <si>
    <t>【BOSE】SoundLink Flex 藍牙揚聲器（第二代）沁檸黃 (宏驜代理)</t>
  </si>
  <si>
    <t>SoundLink Flex II Citrus Summer</t>
  </si>
  <si>
    <t>51014193</t>
  </si>
  <si>
    <t>NCPE0111</t>
  </si>
  <si>
    <t>【BOSE】SoundLink Max可攜式藍牙揚聲器 黑色 (宏驜代理)</t>
  </si>
  <si>
    <t>SoundLink Max BLK</t>
  </si>
  <si>
    <t>51014194</t>
  </si>
  <si>
    <t>NCPE0112</t>
  </si>
  <si>
    <t>*渾厚低音及立體聲*IP67 防水防塵*方便攜帶的可攜性*長達 20 小時電量*邊聽音樂邊為手機充電，可當外接行動電源*可連接到 Bose 家庭娛樂揚聲器或智慧型揚聲器</t>
  </si>
  <si>
    <t>【BOSE】SoundLink Max可攜式藍牙揚聲器 暮色藍 (宏驜代理)</t>
  </si>
  <si>
    <t>SoundLink Max BLUE DUSK</t>
  </si>
  <si>
    <t>51014195</t>
  </si>
  <si>
    <t>NCPE0113</t>
  </si>
  <si>
    <t>【BOSE】SoundLink Max可攜式藍牙揚聲器 沁檸黃 (宏驜代理)</t>
  </si>
  <si>
    <t>SoundLink Max Citrus Summer</t>
  </si>
  <si>
    <t>51014196</t>
  </si>
  <si>
    <t>NCPE0114</t>
  </si>
  <si>
    <t>【BOSE】SoundLink Plus藍牙揚聲器 經典黑 (宏驜代理)</t>
  </si>
  <si>
    <t>SoundLink Plus BLK</t>
  </si>
  <si>
    <t>51014197</t>
  </si>
  <si>
    <t>NCPE0115</t>
  </si>
  <si>
    <t>*一鍵快捷連結兩個揚聲器*傳遞清晰細膩的聲音*渾厚、共鳴的音頻*IP67 防水防塵*手機可邊聽充電，當外接電源使用*每次充電可提供長達 20 小時播放時間</t>
  </si>
  <si>
    <t>【BOSE】SoundLink Plus藍牙揚聲器 暮色藍 (宏驜代理)</t>
  </si>
  <si>
    <t>SoundLink Plus BLUE DUSK</t>
  </si>
  <si>
    <t>51014198</t>
  </si>
  <si>
    <t>NCPE0116</t>
  </si>
  <si>
    <t>【BOSE】SoundLink Plus藍牙揚聲器 沁檸黃 (宏驜代理)</t>
  </si>
  <si>
    <t>SoundLink Plus Citrus Summer</t>
  </si>
  <si>
    <t>51014199</t>
  </si>
  <si>
    <t>NCPE0117</t>
  </si>
  <si>
    <t>【BOSE】SoundLink Home 藍牙揚聲器 亮銀 (宏驜代理)</t>
  </si>
  <si>
    <t>SoundLink Home LIGHT SILVER</t>
  </si>
  <si>
    <t>51014200</t>
  </si>
  <si>
    <t>NCPE0118</t>
  </si>
  <si>
    <t>*每次充電可提供長達 9 小時播放時間*傳遞清晰細膩的聲音*低音充滿任何空間*別緻的風格</t>
  </si>
  <si>
    <t>【BOSE】SoundLink Home 藍牙揚聲器 酷灰 (宏驜代理)</t>
  </si>
  <si>
    <t>SoundLink Home COOL GREY</t>
  </si>
  <si>
    <t>51014201</t>
  </si>
  <si>
    <t>NCPE0119</t>
  </si>
  <si>
    <t>【BOSE】SoundLink Home 藍牙揚聲器 暖木 (宏驜代理)</t>
  </si>
  <si>
    <t>SoundLink Home WARM WOOD</t>
  </si>
  <si>
    <t>51014202</t>
  </si>
  <si>
    <t>NCPE0120</t>
  </si>
  <si>
    <t>【BOSE】Bass Module 500 無線低音箱 黑色 (宏驜代理)</t>
  </si>
  <si>
    <t>Bass Module 500 BLK_h</t>
  </si>
  <si>
    <t>51014203</t>
  </si>
  <si>
    <t>NCPE0121</t>
  </si>
  <si>
    <t>375x335x335</t>
  </si>
  <si>
    <t>*小巧低音箱不佔據空間，卻擁有與其尺寸無可匹敵的低音*為您帶來飽滿渾厚的震撼聲音*無線連接，輕鬆擺放*設定簡單</t>
  </si>
  <si>
    <t>【BOSE】Bose Bass Module 700 無線低音箱 黑色 (宏驜代理)</t>
  </si>
  <si>
    <t>Bass Module 700 BLK_h</t>
  </si>
  <si>
    <t>51014204</t>
  </si>
  <si>
    <t>NCPE0122</t>
  </si>
  <si>
    <t>480x450x450</t>
  </si>
  <si>
    <t>*效能最優異的低音箱，擁有與其尺寸無可匹敵的低音*頂級的玻璃頂面品味設計，融入居家空間設計*無線連接，輕鬆擺放*設定簡單</t>
  </si>
  <si>
    <t>【BOSE】Bose Bass Module 700 無線低音箱 白色 (宏驜代理)</t>
  </si>
  <si>
    <t>Bass Module 700 WHT_h</t>
  </si>
  <si>
    <t>51014205</t>
  </si>
  <si>
    <t>NCPE0123</t>
  </si>
  <si>
    <t>【BOSE】BOSE 家庭娛樂揚聲器 Smart Soundbar (宏驜代理)</t>
  </si>
  <si>
    <t>Soundbar Smart</t>
  </si>
  <si>
    <t>51014207</t>
  </si>
  <si>
    <t>NCPE0137</t>
  </si>
  <si>
    <t>【BOSE】BOSE 家庭娛樂揚聲器 Soundbar Ultra 白色 (宏驜代理)</t>
  </si>
  <si>
    <t>Soundbar UltraWHT</t>
  </si>
  <si>
    <t>51014208</t>
  </si>
  <si>
    <t>NCPE0138</t>
  </si>
  <si>
    <t>【BOSE】BOSE 家庭娛樂揚聲器 Soundbar Ultra 黑色 (宏驜代理)</t>
  </si>
  <si>
    <t>Soundbar Ultra BLK</t>
  </si>
  <si>
    <t>51014209</t>
  </si>
  <si>
    <t>NCPE0139</t>
  </si>
  <si>
    <t>【BOSE】QuietComfort 消噪耳塞 花瓣粉</t>
  </si>
  <si>
    <t>QuietComfort Earbuds PTLPK PINK</t>
  </si>
  <si>
    <t>51014210</t>
  </si>
  <si>
    <t>NCPE013C</t>
  </si>
  <si>
    <t>86x59x113</t>
  </si>
  <si>
    <t>台灣官方授權賣場
2024入門款全新上市
電池續航力最高8.5小時
全新應用程式進行客製化</t>
  </si>
  <si>
    <t>【BOSE】QuietComfort 消噪耳塞 碧青藍</t>
  </si>
  <si>
    <t>QuietComfort Earbuds TWBLUE</t>
  </si>
  <si>
    <t>51014211</t>
  </si>
  <si>
    <t>NCPE013D</t>
  </si>
  <si>
    <t>【BOSE】QuietComfort Ultra II 耳罩式無線消噪耳機(第二代)  浮木沙灰</t>
  </si>
  <si>
    <t>QuietComfort Headf Ⅱ Driftwood Sand</t>
  </si>
  <si>
    <t>51014212</t>
  </si>
  <si>
    <t>NCPE013E</t>
  </si>
  <si>
    <t>226x63x160</t>
  </si>
  <si>
    <t>新劇院模式
最高可撥放長達30H（沉浸式模式最長可達23小時）
清晰的通話
降噪更升級
透過USB-C有線連接，提供無損音質
配戴豪華舒適感</t>
  </si>
  <si>
    <t>【BOSE】QuietComfort Ultra II 耳罩式無線消噪耳機(第二代)  黑色</t>
  </si>
  <si>
    <t>QuietComfort Headf Ⅱ BLK</t>
  </si>
  <si>
    <t>51014213</t>
  </si>
  <si>
    <t>NCPE013F</t>
  </si>
  <si>
    <t>【BOSE】QuietComfort Ultra II 耳罩式無線消噪耳機(第二代)  沙漠鎏金</t>
  </si>
  <si>
    <t>QuietComfort Headf Ⅱ Desert Gold</t>
  </si>
  <si>
    <t>51014214</t>
  </si>
  <si>
    <t>NCPE013G</t>
  </si>
  <si>
    <t>【BOSE】QuietComfort Ultra II 耳罩式無線消噪耳機(第二代)  午夜羅蘭</t>
  </si>
  <si>
    <t>QuietComfort Headf Ⅱ Midnight Violet</t>
  </si>
  <si>
    <t>51014215</t>
  </si>
  <si>
    <t>NCPE013H</t>
  </si>
  <si>
    <t>【BOSE】QuietComfort Ultra II 耳罩式無線消噪耳機(第二代)  霧白</t>
  </si>
  <si>
    <t>QuietComfort Headf Ⅱ White Smoke</t>
  </si>
  <si>
    <t>51014216</t>
  </si>
  <si>
    <t>NCPE013I</t>
  </si>
  <si>
    <t>【BOSE】QuietComfort Ultra II 消噪耳塞(第二代) 沙漠鎏金</t>
  </si>
  <si>
    <t>QuietComfort Ultra earbuds Desert Gold</t>
  </si>
  <si>
    <t>51014217</t>
  </si>
  <si>
    <t>NCPE013J</t>
  </si>
  <si>
    <t>270x60x66</t>
  </si>
  <si>
    <t>2025全新第二代上市
新劇院模式
最高可撥放長達30H（沉浸式模式最長可達23小時）
清晰的通話
降噪更升級
透過USB-C有線連接，提供無損音質
配戴豪華舒適感</t>
  </si>
  <si>
    <t>【BOSE】QuietComfort Ultra II 消噪耳塞(第二代) 霧白</t>
  </si>
  <si>
    <t>QuietComfort Ultra Earbuds Ⅱ White Smoke</t>
  </si>
  <si>
    <t>51014218</t>
  </si>
  <si>
    <t>NCPE013K</t>
  </si>
  <si>
    <t>【BOSE】QuietComfort Ultra II 消噪耳塞(第二代) 絳梅紫</t>
  </si>
  <si>
    <t>QuietComfort Ultra earbuds DPPLM</t>
  </si>
  <si>
    <t>51014219</t>
  </si>
  <si>
    <t>NCPE013L</t>
  </si>
  <si>
    <t>【BOSE】QuietComfort Ultra II 消噪耳塞(第二代) 紫羅蘭</t>
  </si>
  <si>
    <t>QuietComfort Ultra earbuds Midnight Violet</t>
  </si>
  <si>
    <t>51014220</t>
  </si>
  <si>
    <t>NCPE013M</t>
  </si>
  <si>
    <t>【BOSE】QuietComfort Ultra II 消噪耳塞(第二代) 黑色</t>
  </si>
  <si>
    <t>QuietComfort Ultra II earbuds BLK</t>
  </si>
  <si>
    <t>51014221</t>
  </si>
  <si>
    <t>NCPE013N</t>
  </si>
  <si>
    <t>【BOSE】SoundLink Micro 藍牙揚聲器(第二代) 經典黑</t>
  </si>
  <si>
    <t>SoundLink Micro II  BLACK</t>
  </si>
  <si>
    <t>51014222</t>
  </si>
  <si>
    <t>NCPE013O</t>
  </si>
  <si>
    <t>107.5x120x66.5</t>
  </si>
  <si>
    <t xml:space="preserve">長達12小時
防水防塵設計 (IP67 等級)
堅固設計
靈巧方便攜帶
明亮高音與深沉低音交織
</t>
  </si>
  <si>
    <t>【BOSE】SoundLink Micro 藍牙揚聲器(第二代) 暮色藍</t>
  </si>
  <si>
    <t>SoundLink Micro II BLUE DUSK</t>
  </si>
  <si>
    <t>51014223</t>
  </si>
  <si>
    <t>NCPE013P</t>
  </si>
  <si>
    <t>【BOSE】SoundLink Micro 藍牙揚聲器(第二代) 花瓣粉</t>
  </si>
  <si>
    <t>SoundLink Micro II PTLPK</t>
  </si>
  <si>
    <t>51014224</t>
  </si>
  <si>
    <t>NCPE013Q</t>
  </si>
  <si>
    <t>【BOSE】SoundLink Micro 藍牙揚聲器(第二代) 沙丘灰</t>
  </si>
  <si>
    <t>SoundLink Micro II SANDSTONE</t>
  </si>
  <si>
    <t>51014225</t>
  </si>
  <si>
    <t>NCPE013R</t>
  </si>
  <si>
    <t>【BOSE】SoundLink Micro 藍牙揚聲器(第二代) 碧青藍</t>
  </si>
  <si>
    <t>SoundLink Micro II TW BLUE</t>
  </si>
  <si>
    <t>51014226</t>
  </si>
  <si>
    <t>NCPE013S</t>
  </si>
  <si>
    <t>【BOSE】Ultra 開放式耳機  沙漠鎏金</t>
  </si>
  <si>
    <t>Ultra 開放式耳機 Desert Gold</t>
  </si>
  <si>
    <t>51014227</t>
  </si>
  <si>
    <t>NCPE013T</t>
  </si>
  <si>
    <t>91x114x39</t>
  </si>
  <si>
    <t>2025年新色上市
開放式聽覺設計
高達7.5小時的播放時間(開啟沉浸式音效，最高 4.5 小時的播放時間)
簡單且帶來滿足感的按鍵控制
舒適佩戴一整天</t>
  </si>
  <si>
    <t>【BOSE】Ultra 開放式耳機 浮木沙灰</t>
  </si>
  <si>
    <t>Ultra 開放式耳機 Driftwood Sand</t>
  </si>
  <si>
    <t>51014228</t>
  </si>
  <si>
    <t>NCPE013U</t>
  </si>
  <si>
    <t>【BOSE】Ultra 開放式耳機 午夜羅蘭</t>
  </si>
  <si>
    <t>Ultra 開放式耳機 Midnight Violet</t>
  </si>
  <si>
    <t>51014229</t>
  </si>
  <si>
    <t>NCPE013V</t>
  </si>
  <si>
    <t>【BOSE】Ultra 開放式耳機 銀月雅灰</t>
  </si>
  <si>
    <t>Ultra 開放式耳機 Moonlight Grey</t>
  </si>
  <si>
    <t>51014230</t>
  </si>
  <si>
    <t>NCPE013W</t>
  </si>
  <si>
    <t>神腦</t>
  </si>
  <si>
    <t>SAMSUNG 65型Neo QLED 4K智慧聯網120Hz Mini LED液晶顯示器QA65QN87DAXXZW</t>
  </si>
  <si>
    <t>QA65QN87DAXXZW</t>
  </si>
  <si>
    <t>51016550</t>
  </si>
  <si>
    <t>NCTV01T8</t>
  </si>
  <si>
    <t>*NQ4 AI 第二代高校處理器: 搭載20個AI神經網絡, NPU速度較上一代提升4倍。*4K AI 影像升頻技術:最新AI 科技提升為類4K影像, 提供最適合且最佳的畫面呈現。*立體景深強化:自動偵測分析影像，凸顯前後景的主體與光影對比，如臨實境的立體影像*量子Mini LED : 採用全新Mini LED技術作為電視背光源, 大小為傳統LED的1/40, 卻能帶來精確控光表現與畫面細節*金屬量子點顯色技術: 德國VDE認證，業界最高呈現100%色域空間。*杜比全景聲: 支援Dolby Atmos, 2.2.2聲道 60瓦總輸出, 結合三星獨家魔術音效, 呈現真實天空聲道。*魔幻音場: 三星獨家！搭配三星Q系列Soundbar, 享受電視喇叭結合Soundbar 的環繞立體音效。*AI 迴聲定位技術: 針對電視擺放方式與環境分析,透過AI 技術呈現最適合的聲音表現。*智慧抗噪模式Pro: 聲音表現再進化, 區分背景音,人物發聲及背景音, 自動優化人聲，觀賞不中斷。*4組HDMI 2.1: 最高支援 4K@120hz 且 獲得Freestyle Premium Pro認證, 搭配次世代遊戲機首選*太陽能智慧遙控器: 使用室外光線、室內光線或是Type C , 新導入無線射頻獵能技術, 以環保的概念永續愛地球。*全新Smart Hub 介面: 新版個人化介面, 搭配全新頁籤設計, 娛樂更加快速直覺。</t>
  </si>
  <si>
    <t>小米 Xiaomi S Mini LED 2025 75型 智慧顯示器</t>
  </si>
  <si>
    <t>Xiaomi_S_MiniLED_75</t>
  </si>
  <si>
    <t>51016565</t>
  </si>
  <si>
    <t>NCTV01TN</t>
  </si>
  <si>
    <t>29995</t>
  </si>
  <si>
    <t>*QD-Mini LED 512 個分區控光可提供卓越對比度 *1200 nits 峰值亮度 絕佳的亮度，呈現令人驚豔的視覺效果 *144Hz 螢幕更新頻率
極致流暢的動態影像 *Dolby Vision® IQ、Dolby Atmos®沉浸式視聽體驗 *AI 處理器強大的 AI 引擎強化所有影像 * GOOGLE TV</t>
  </si>
  <si>
    <t>Panasonic 43型FHD Google聯網4K液晶顯示器(無視訊盒)TN-43S60AGT</t>
  </si>
  <si>
    <t>TN-43S60AGT</t>
  </si>
  <si>
    <t>51016573</t>
  </si>
  <si>
    <t>NCTV01TX</t>
  </si>
  <si>
    <t>單售/資費 皆有銷售</t>
  </si>
  <si>
    <t>*2K HDR 明亮面板*Google TV智慧系統*VIVID DIGITAL PRO色彩技術*Full HD (1920 x 1080)像素*多元多樣化Internet App 使用 (Disney+、YouTube、Netflix、Prime Video等)   *全音域音量出力 20W*HDMI*2( eARC支援 )</t>
  </si>
  <si>
    <t>LG 43型QNED AI量子奈米4K語音物聯網80系列液晶顯示器(43QNED80CTA)</t>
  </si>
  <si>
    <t>43QNED80CTA</t>
  </si>
  <si>
    <t>51016650</t>
  </si>
  <si>
    <t>NCTV01UX</t>
  </si>
  <si>
    <t>LG 50型QNED AI量子奈米4K語音物聯網80系列液晶顯示器(50QNED80CTA)</t>
  </si>
  <si>
    <t>50QNED80CTA</t>
  </si>
  <si>
    <t>51016651</t>
  </si>
  <si>
    <t>NCTV01UY</t>
  </si>
  <si>
    <t>LG 42型 極緻系列OLED evo 4K AI智慧聯網顯示器OLED42C5PTA</t>
  </si>
  <si>
    <t>OLED42C5PTA</t>
  </si>
  <si>
    <t>51016670</t>
  </si>
  <si>
    <t>NCTV01W3</t>
  </si>
  <si>
    <t>42</t>
  </si>
  <si>
    <t>*全球OLED電視 連續12年銷售No.1*第八代α9 影音處理晶片 影音表現細膩逼真 影音運算2.1倍升級*智慧增亮引擎 亮度提升*webOS 25 五年升級保證*支援雙杜比，Dolby Vision 及Dolby Atmosz*國際護眼認證：低藍光/不閃爍/無不適眩光認證*極纖薄輕量化設計*4組HDMI 2.1支援4K 144Hz*支援G-Sync、FreeSync*支援全新LG AI，智慧搜尋、操作更便利*AI智慧滑鼠遙控器/中文語音辨識/家用物聯網功能(LG ThinQ &amp; Matter協定)*支援Apple Airplay2、Homekit、手機投放</t>
  </si>
  <si>
    <t>LG 48型 極緻系列OLED evo 4K AI智慧聯網顯示器OLED48C5PTA</t>
  </si>
  <si>
    <t>OLED48C5PTA</t>
  </si>
  <si>
    <t>51016671</t>
  </si>
  <si>
    <t>NCTV01W4</t>
  </si>
  <si>
    <t>41900</t>
  </si>
  <si>
    <t>43900</t>
  </si>
  <si>
    <t>48</t>
  </si>
  <si>
    <t>LG 55型 極緻系列OLED evo 4K AI智慧聯網顯示器OLED55C5PTA</t>
  </si>
  <si>
    <t>OLED55C5PTA</t>
  </si>
  <si>
    <t>51016672</t>
  </si>
  <si>
    <t>NCTV01W5</t>
  </si>
  <si>
    <t>LG 65型 極緻系列OLED evo 4K AI智慧聯網顯示器OLED65C5PTA</t>
  </si>
  <si>
    <t>OLED65C5PTA</t>
  </si>
  <si>
    <t>51016673</t>
  </si>
  <si>
    <t>NCTV01W6</t>
  </si>
  <si>
    <t>60900</t>
  </si>
  <si>
    <t>62900</t>
  </si>
  <si>
    <t>LG 55型 零間隙OLED evo 4K AI智慧聯網顯示器OLED55G5PTA(無腳架)</t>
  </si>
  <si>
    <t>OLED55G5PTA</t>
  </si>
  <si>
    <t>51016676</t>
  </si>
  <si>
    <t>NCTV01W9</t>
  </si>
  <si>
    <t>LG 65型 零間隙OLED evo 4K AI智慧聯網顯示器OLED65G5PTA(無腳架)</t>
  </si>
  <si>
    <t>OLED65G5PTA</t>
  </si>
  <si>
    <t>51016677</t>
  </si>
  <si>
    <t>NCTV01X1</t>
  </si>
  <si>
    <t>91900</t>
  </si>
  <si>
    <t>*全球OLED電視 連續12年銷售No.1*獨家壁掛零間隙  裝潢質感再升級*全新第二代 α11 AI 4K 影音處理晶片 影音運算3.6倍升級*智慧增亮引擎Ultimate  亮度提升300%更逼真*webOS 25 五年升級保證*支援雙杜比，Dolby Vision 及Dolby Atmos*國際護眼認證：低藍光/不閃爍/無不適眩光認證*4組HDMI 2.1支援4K 165Hz*支援G-Sync、FreeSync*支援全新LG AI，智慧搜尋、操作更便利*AI 智慧滑鼠遙控器/中文語音辨識/家用物聯網功能(LG ThinQ &amp; Matter協定)*支援Apple Airplay2、Homekit、手機投放</t>
  </si>
  <si>
    <t>LG 65型QNED evo AI 4K miniLED智慧顯示器65QNED86ATA</t>
  </si>
  <si>
    <t>65QNED86ATA</t>
  </si>
  <si>
    <t>51016682</t>
  </si>
  <si>
    <t>NCTV01X6</t>
  </si>
  <si>
    <t>37900</t>
  </si>
  <si>
    <t>*全新Dynamic QNED色彩顯示技術 色彩鮮豔更動人*全新第二代 α8 AI 4K 影音處理晶片 影音表現更動人*4組HDMI 2.1支援4K 120Hz/Freeync*webOS 25 五年升級保證*支援全新LG AI，智慧搜尋、操作更便利*AI智慧滑鼠功能/中文語音辨識/家用物聯網功能(LG ThinQ &amp; Matter協定)*支援Apple Airplay2、Homekit、手機投放 R12</t>
  </si>
  <si>
    <t>LG 75型QNED evo AI 4K miniLED智慧顯示器75QNED86ATA</t>
  </si>
  <si>
    <t>75QNED86ATA</t>
  </si>
  <si>
    <t>51016683</t>
  </si>
  <si>
    <t>NCTV01X7</t>
  </si>
  <si>
    <t>50900</t>
  </si>
  <si>
    <t>52900</t>
  </si>
  <si>
    <t>Panasonic 43型Google聯網4K液晶顯示器(無視訊盒)TN-43W70BGT</t>
  </si>
  <si>
    <t>TN-43W70BGT</t>
  </si>
  <si>
    <t>51016694</t>
  </si>
  <si>
    <t>NCTV02C2</t>
  </si>
  <si>
    <t>14300</t>
  </si>
  <si>
    <t>(2026/04/10~2026/08/19) 隨貨送SP-2613 陶瓷石紋碗</t>
  </si>
  <si>
    <t>*4K HDR明亮面板*支援多重HDR格式訊號(HDR10+、HDR10、HLG)*Google TV智慧系統*智慧雜訊抑制功能*4K Studio Colour Engine處理器*内建Google助理*Ultra HD (3840 x 2160)高解析影像*多元多樣化Internet App 使用 (Disney+、YouTube、Netflix、Prime Video等)   *HDMI：4K 60p HDCP2.3 ( eARC支援 )</t>
  </si>
  <si>
    <t>Panasonic 50型Google聯網4K液晶顯示器(無視訊盒)TN-50W70BGT</t>
  </si>
  <si>
    <t>TN-50W70BGT</t>
  </si>
  <si>
    <t>51016695</t>
  </si>
  <si>
    <t>NCTV02C3</t>
  </si>
  <si>
    <t>16990</t>
  </si>
  <si>
    <t>Panasonic 55型Google聯網4K液晶顯示器(無視訊盒)TN-55W70BGT</t>
  </si>
  <si>
    <t>TN-55W70BGT</t>
  </si>
  <si>
    <t>51016696</t>
  </si>
  <si>
    <t>NCTV02C4</t>
  </si>
  <si>
    <t>17500</t>
  </si>
  <si>
    <t>19500</t>
  </si>
  <si>
    <t>Panasonic 65型Google聯網4K液晶顯示器(無視訊盒)TN-65W70BGT</t>
  </si>
  <si>
    <t>TN-65W70BGT</t>
  </si>
  <si>
    <t>51016697</t>
  </si>
  <si>
    <t>NCTV02C5</t>
  </si>
  <si>
    <t>27500</t>
  </si>
  <si>
    <t>Panasonic 50型6原色Google聯網4K液晶顯示器(無視訊盒)TN-50W80BGT</t>
  </si>
  <si>
    <t>TN-50W80BGT</t>
  </si>
  <si>
    <t>51016699</t>
  </si>
  <si>
    <t>NCTV02C7</t>
  </si>
  <si>
    <t>17800</t>
  </si>
  <si>
    <t>19800</t>
  </si>
  <si>
    <t>(2026/04/10~2026/08/19) 隨貨送SP-2609 戶外露營風扇燈組</t>
  </si>
  <si>
    <t>*4K HDR超明亮面板Plus*支援多重HDR格式訊號 (Dolby vision、HDR10+、HDR10、HLG)*Google TV智慧系統*智慧雜訊抑制功能*真・自然６原色*4K Studio Colour Engine處理器*Ultra HD (3840 x 2160)高解析影像*多元多樣化Internet App 使用 (Disney+、YouTube、Netflix、Prime Video等)   *低音反射環繞音效系統搭載，全音域音量出力 20W*HDMI：4K 60p HDCP2.3 ( eARC支援 )</t>
  </si>
  <si>
    <t>Panasonic 55型6原色Google聯網4K液晶顯示器(無視訊盒)TN-55W80BGT</t>
  </si>
  <si>
    <t>TN-55W80BGT</t>
  </si>
  <si>
    <t>51016700</t>
  </si>
  <si>
    <t>NCTV02C8</t>
  </si>
  <si>
    <t>19900</t>
  </si>
  <si>
    <t>Panasonic 65型6原色Google聯網4K液晶顯示器(無視訊盒)TN-65W80BGT</t>
  </si>
  <si>
    <t>TN-65W80BGT</t>
  </si>
  <si>
    <t>51016701</t>
  </si>
  <si>
    <t>NCTV02C9</t>
  </si>
  <si>
    <t>27200</t>
  </si>
  <si>
    <t>29200</t>
  </si>
  <si>
    <t>Panasonic 75型6原色Google聯網4K液晶顯示器(無視訊盒)TN-75W80BGT</t>
  </si>
  <si>
    <t>TN-75W80BGT</t>
  </si>
  <si>
    <t>51016702</t>
  </si>
  <si>
    <t>NCTV02D1</t>
  </si>
  <si>
    <t>51500</t>
  </si>
  <si>
    <t>53500</t>
  </si>
  <si>
    <t>(2026/04/10~2026/08/19) 隨貨送SP-2608 ZWILLING TWIN CLASSIC 不鏽鋼雙鍋組(湯鍋+深煎鍋)</t>
  </si>
  <si>
    <t>Panasonic 85型6原色Google聯網4K液晶顯示器(無視訊盒)TN-85W80BGT</t>
  </si>
  <si>
    <t>TN-85W80BGT</t>
  </si>
  <si>
    <t>51016703</t>
  </si>
  <si>
    <t>NCTV02D2</t>
  </si>
  <si>
    <t>93500</t>
  </si>
  <si>
    <t>95500</t>
  </si>
  <si>
    <t>SAMSUNG 43型QLED Vision AI聯網4K智慧顯示器QA43Q7FAAXXZW</t>
  </si>
  <si>
    <t>QA43Q7FAAXXZW</t>
  </si>
  <si>
    <t>51016704</t>
  </si>
  <si>
    <t>NCTV02D3</t>
  </si>
  <si>
    <t>13900</t>
  </si>
  <si>
    <t>*Q4 AI 高效處理器: 優化每一幕影像與音效，讓 4K 觀影體驗更為震撼！*金屬量子點顯色技術: 德國VDE 100% 色域空間認證, 色彩鮮豔生動*Color Booster Pro: 以AI 即時分析接收影像, 針對色調加以區分, 透過AI為影像增色、強化色彩表現力。*One UI Tizen 作業系統: 登入三星帳號，享受新版個人化介面，整合豐富的影音串流平台*4K 影像升頻技術: 將影像內容提升為類 4K 畫質，更清晰且流暢的畫面表現享受觀賞喜愛的影像內容。*立體景深強化技術: 自動偵測分析影像, 突顯前後景的主體與光影對比, 帶來立體逼真的視覺效果*迴聲定位技術: 即時分析影像內容且優化, 提供最適合的音效表現*AI遊戲助理: 自動辨識遊戲類型, 提供最適合的遊戲設定, 三星就是帶你贏得勝利的最強神隊友*Bixby 中文語音: 支援中文語音操作, 僅需按下遙控器麥克風鍵, 即可透過語音辨識進行頻道切換, 音量變化等
*藝術市集: 「24HRS 美術館」妝點居家空間不打烊! 逾3000件以上全球美術館藏，恣意展示美學品味，為居家生活增添藝術氣息。*魔幻音場: 透過AI加持, 搭配三星Q系列Soundbar, 享受螢幕喇叭結合Soundbar 的無死角聽覺饗宴。</t>
  </si>
  <si>
    <t>SAMSUNG 50型QLED Vision AI聯網4K智慧顯示器QA50Q7FAAXXZW</t>
  </si>
  <si>
    <t>QA50Q7FAAXXZW</t>
  </si>
  <si>
    <t>51016705</t>
  </si>
  <si>
    <t>NCTV02D4</t>
  </si>
  <si>
    <t>SAMSUNG 55型QLED Vision AI聯網4K智慧顯示器QA55Q7FAAXXZW</t>
  </si>
  <si>
    <t>QA55Q7FAAXXZW</t>
  </si>
  <si>
    <t>51016706</t>
  </si>
  <si>
    <t>NCTV02D5</t>
  </si>
  <si>
    <t>SAMSUNG 65型QLED Vision AI聯網4K智慧顯示器QA65Q7FAAXXZW</t>
  </si>
  <si>
    <t>QA65Q7FAAXXZW</t>
  </si>
  <si>
    <t>51016707</t>
  </si>
  <si>
    <t>NCTV02D6</t>
  </si>
  <si>
    <t>(2026/06/01~2026/07/31)  隨貨贈送Hami Video電視運動館免費90天序號1組</t>
  </si>
  <si>
    <t>SAMSUNG 75型QLED Vision AI聯網4K智慧顯示器QA75Q7FAAXXZW</t>
  </si>
  <si>
    <t>QA75Q7FAAXXZW</t>
  </si>
  <si>
    <t>51016708</t>
  </si>
  <si>
    <t>NCTV02D7</t>
  </si>
  <si>
    <t>44900</t>
  </si>
  <si>
    <t>46900</t>
  </si>
  <si>
    <t>SAMSUNG 55型OLED(自體發光)聯網4K AI智慧顯示器QA55S90FAXXZW</t>
  </si>
  <si>
    <t>QA55S90FAXXZW</t>
  </si>
  <si>
    <t>51016710</t>
  </si>
  <si>
    <t>NCTV02D9</t>
  </si>
  <si>
    <t>*NQ 4 AI 第三代高效處理器: 提升至128個AI神經網路, 加速影像與音效之分析與優化,將影像內容與聲音表現提升至新境界！*超能動態加速器144 Hz: 最高可達4K 144 Hz 高更新率, 減少延遲與動作模糊, 提供流暢不撕裂的遊戲體驗*OLED HDR+: 針對每個畫面場景調教，從而最大限度地提升畫面層次，各個像素得以有更為明亮與深邃的對比呈現, 即使微小細節也能呈現。*AI無腦模式: 開啟AI無腦模式自動偵測環境且優化調整, 也可依據個人喜好自訂色彩、亮度、對比, 從此一鍵搞定不用腦。*4K AI 影像升頻技術Pro: 將影像內容提升為類 4K 畫質，更清晰且流暢的畫面表現享受觀賞喜愛的影像內容。*極廣域視角: 背光源集中且均勻擴散至螢幕,放大消費者觀賞角度, 享受一致色彩表現。*護眼模式: 德國VDE Eye Care護眼認證, 針對時間與環境光線調整螢幕色調, 提供最舒適的觀賞體驗*0.4公分時尚流線設計*Pantone色彩認證: 通過Pantone 嚴格測試與校準, 精確呈現Pantone 色彩與膚色, 讓真實色彩如實呈現。*Dolby Atmos: 搭載真實天空聲道喇叭單體，還原Dolby Atmos天空聲道的表現，享受立體與包覆的新境界。*魔幻音場: 透過AI加持, 搭配三星Q系列Soundbar, 享受螢幕喇叭結合Soundbar 的無死角聽覺饗宴。</t>
  </si>
  <si>
    <t>SAMSUNG 65型OLED(自體發光)聯網4K AI智慧顯示器QA65S90FAEXZW</t>
  </si>
  <si>
    <t>QA65S90FAEXZW</t>
  </si>
  <si>
    <t>51016711</t>
  </si>
  <si>
    <t>NCTV02E1</t>
  </si>
  <si>
    <t>63900</t>
  </si>
  <si>
    <t>Panasonic 32型HD液晶顯示器(含視訊盒)TH-32J500W(僅配送無安裝)</t>
  </si>
  <si>
    <t>TH-32J500W</t>
  </si>
  <si>
    <t>51016722</t>
  </si>
  <si>
    <t>NCTV02H3</t>
  </si>
  <si>
    <t>7999</t>
  </si>
  <si>
    <t>*解析度：HD(1366x768)*智慧雜訊抑制功能*USB多媒體連結</t>
  </si>
  <si>
    <t>LG 43QNED80BTA 43 吋 QNED evo AI 4K mini LED 智慧顯示器</t>
  </si>
  <si>
    <t>43QNED80BTA</t>
  </si>
  <si>
    <t>51016831</t>
  </si>
  <si>
    <t>NCTV02OD</t>
  </si>
  <si>
    <t>主要功能
LG 智慧顯示器 全台銷售第一｜領銜創新視代
動態 QNED 顯色技術 Pro｜畫面色彩更豐富飽滿
Mini LED 控光｜呈現最清晰的畫面與細節
最佳智慧系統認證｜webOS 整合 Gemini 與 Copilot 雙 AI 智慧體驗
webOS 5年升級保證 | 持續維持最佳使用體驗</t>
  </si>
  <si>
    <t>LG 50QNED86BTA 50 吋 QNED evo AI 4K mini LED 智慧顯示器</t>
  </si>
  <si>
    <t>50QNED86BTA</t>
  </si>
  <si>
    <t>51016832</t>
  </si>
  <si>
    <t>NCTV02OE</t>
  </si>
  <si>
    <t>31900</t>
  </si>
  <si>
    <t>主要功能
LG 智慧顯示器 全台銷售第一｜領銜創新視代
寰宇超大尺寸｜賽事細節栩栩如生，有如親臨現場
動態 QNED 顯色技術 Pro｜畫面色彩更豐富飽滿
Mini LED 精準調光｜呈現最清晰的畫面與細節
最佳智慧系統認證｜webOS 整合 Gemini 與 Copilot 雙 AI 智慧體驗</t>
  </si>
  <si>
    <t>LG 55QNED86BTA 55 吋 QNED evo AI 4K mini LED 智慧顯示器</t>
  </si>
  <si>
    <t>55QNED86BTA</t>
  </si>
  <si>
    <t>51016833</t>
  </si>
  <si>
    <t>NCTV02OF</t>
  </si>
  <si>
    <t>LG 65QNED86BTA 65吋 QNED evo AI 4K mini LED 智慧顯示器</t>
  </si>
  <si>
    <t>65QNED86BTA</t>
  </si>
  <si>
    <t>51016834</t>
  </si>
  <si>
    <t>NCTV02OG</t>
  </si>
  <si>
    <t>LG 75QNED86BTA 75吋 QNED evo AI 4K mini LED 智慧顯示器</t>
  </si>
  <si>
    <t>75QNED86BTA</t>
  </si>
  <si>
    <t>51016835</t>
  </si>
  <si>
    <t>NCTV02OH</t>
  </si>
  <si>
    <t>66900</t>
  </si>
  <si>
    <t>LG OLED42C6PTA 42吋 極緻OLED evo AI 4K 智慧聯網顯示器</t>
  </si>
  <si>
    <t>OLED42C6PTA</t>
  </si>
  <si>
    <t>51016836</t>
  </si>
  <si>
    <t>NCTV02OI</t>
  </si>
  <si>
    <t>主要功能
LG OLED 連續13年全球銷售 NO.1｜以創新定義視界
極光煥彩顯色技術｜峰值亮度最高提升 3.2 倍，精準刻畫每個亮部細節
完美純黑與完美色彩｜任何光線下皆能呈現深邃對比與生動原色
第3代 α11 AI 4K影音處理晶片｜搭載雙 AI 引擎，重塑極致細膩影像
極致流暢的遊戲體驗｜支援4K 165Hz並相容 G-SYNC 與 FreeSync Premium</t>
  </si>
  <si>
    <t>LG OLED48C6PTA 48吋 極緻OLED evo AI 4K 智慧聯網顯示器</t>
  </si>
  <si>
    <t>OLED48C6PTA</t>
  </si>
  <si>
    <t>51016837</t>
  </si>
  <si>
    <t>NCTV02OJ</t>
  </si>
  <si>
    <t>54900</t>
  </si>
  <si>
    <t>LG OLED55C6PTA 55吋 極緻OLED evo AI 4K 智慧聯網顯示器</t>
  </si>
  <si>
    <t>OLED55C6PTA</t>
  </si>
  <si>
    <t>51016838</t>
  </si>
  <si>
    <t>NCTV02OK</t>
  </si>
  <si>
    <t>59900</t>
  </si>
  <si>
    <t>LG OLED55G6PTA 55吋 零間隙OLED evo AI 4K 智慧聯網顯示器</t>
  </si>
  <si>
    <t>OLED55G6PTA</t>
  </si>
  <si>
    <t>51016839</t>
  </si>
  <si>
    <t>NCTV02OL</t>
  </si>
  <si>
    <t>主要功能
LG OLED 連續13年全球銷售 NO.1｜以創新定義視界
零間隙藝廊壁掛｜如畫作般零間隙平貼於牆面，業界唯一好評推薦
極光煥彩顯色技術｜峰值亮度最高提升 3.9 倍，精準刻畫每個亮部細節
純淨黑抗反射面板｜無視環境光干擾，任何光線下皆能呈現完美純黑與完美色彩
第3代 α11 AI 4K影音處理晶片｜搭載雙 AI 引擎，重塑極致細膩影像</t>
  </si>
  <si>
    <t>LG OLED65B6PTA 65吋 經典OLED evo AI 4K 智慧聯網顯示器</t>
  </si>
  <si>
    <t>OLED65B6PTA</t>
  </si>
  <si>
    <t>51016840</t>
  </si>
  <si>
    <t>NCTV02OM</t>
  </si>
  <si>
    <t>主要功能
LG OLED 連續13年全球銷售 NO.1｜體驗極致OLED畫質
完美純黑與完美色彩｜任何光線下皆能呈現深邃對比與生動原色
第3代 α8 AI 4K 影音處理晶片｜NPU 提升 5 倍，深度學習精準調光
最佳智慧系統認證｜webOS 整合 Gemini 與 Copilot 雙 AI 智慧體驗
極致流暢的遊戲體驗｜支援4K 144Hz並相容 G-SYNC 與 FreeSync Premium</t>
  </si>
  <si>
    <t>LG OLED65C6PTA 65吋 極緻OLED evo AI 4K 智慧聯網顯示器</t>
  </si>
  <si>
    <t>OLED65C6PTA</t>
  </si>
  <si>
    <t>51016841</t>
  </si>
  <si>
    <t>NCTV02ON</t>
  </si>
  <si>
    <t>84900</t>
  </si>
  <si>
    <t>LG OLED65G6PTA 65吋 零間隙OLED evo AI 4K 智慧聯網顯示器</t>
  </si>
  <si>
    <t>OLED65G6PTA</t>
  </si>
  <si>
    <t>51016842</t>
  </si>
  <si>
    <t>NCTV02OO</t>
  </si>
  <si>
    <t>114900</t>
  </si>
  <si>
    <t>LG OLED77C6PTA 77吋 極緻OLED evo AI 4K 智慧聯網顯示器</t>
  </si>
  <si>
    <t>OLED77C6PTA</t>
  </si>
  <si>
    <t>51016843</t>
  </si>
  <si>
    <t>NCTV02OP</t>
  </si>
  <si>
    <t>129900</t>
  </si>
  <si>
    <t>77</t>
  </si>
  <si>
    <t>LG OLED77G6PTA 77吋 零間隙OLED evo AI 4K 智慧聯網顯示器</t>
  </si>
  <si>
    <t>OLED77G6PTA</t>
  </si>
  <si>
    <t>51016844</t>
  </si>
  <si>
    <t>NCTV02OQ</t>
  </si>
  <si>
    <t>164900</t>
  </si>
  <si>
    <t>Samsung 55型OLED(自體發光)聯網4K AI智慧顯示器QA55S90HAXXZW</t>
  </si>
  <si>
    <t>QA55S90HAXXZW</t>
  </si>
  <si>
    <t>51016848</t>
  </si>
  <si>
    <t>NCTV02OU</t>
  </si>
  <si>
    <t>*OLED自體發光 *Samsung Vision AI-專業足球模式 *抗反光真星黑面板 *0.4cm極致纖薄 *NQ4 AI 第三代高效處理器</t>
  </si>
  <si>
    <t>Samsung 65型OLED(自體發光)聯網4K AI智慧顯示器QA65S90HAEXZW</t>
  </si>
  <si>
    <t>QA65S90HAEXZW</t>
  </si>
  <si>
    <t>51016850</t>
  </si>
  <si>
    <t>NCTV02OW</t>
  </si>
  <si>
    <t>Samsung 77型OLED(自體發光)聯網4K AI智慧顯示器QA77S90HAXXZW</t>
  </si>
  <si>
    <t>QA77S90HAXXZW</t>
  </si>
  <si>
    <t>51016852</t>
  </si>
  <si>
    <t>NCTV02OY</t>
  </si>
  <si>
    <t>Samsung 83型OLED(自體發光)聯網4K AI智慧顯示器QA83S90HAEXZW</t>
  </si>
  <si>
    <t>QA83S90HAEXZW</t>
  </si>
  <si>
    <t>51016853</t>
  </si>
  <si>
    <t>NCTV02OZ</t>
  </si>
  <si>
    <t>199900</t>
  </si>
  <si>
    <t>83</t>
  </si>
  <si>
    <t>Samsung 43型 MiniLED M70H 4K Vision AI智慧顯示器(2026) UA43M70HAXXZW</t>
  </si>
  <si>
    <t>UA43M70HAXXZW</t>
  </si>
  <si>
    <t>51016856</t>
  </si>
  <si>
    <t>NCTV02P2</t>
  </si>
  <si>
    <t>全新Mini LED 背光技術
全新動態廣域色彩
Mini LED 超能控光技術
Color Booster</t>
  </si>
  <si>
    <t>Samsung 50型 MiniLED M70H 4K Vision AI智慧顯示器(2026) UA50M70HAXXZW</t>
  </si>
  <si>
    <t>UA50M70HAXXZW</t>
  </si>
  <si>
    <t>51016857</t>
  </si>
  <si>
    <t>NCTV02P3</t>
  </si>
  <si>
    <t>Samsung 55型 MiniLED M80H 4K Vision AI智慧顯示器(2026) UA55M80HAXXZW</t>
  </si>
  <si>
    <t>UA55M80HAXXZW</t>
  </si>
  <si>
    <t>51016858</t>
  </si>
  <si>
    <t>NCTV02P4</t>
  </si>
  <si>
    <t>28900</t>
  </si>
  <si>
    <t>*Samsung Vision AI鮮明色彩高動態對比 *AI 足球模式 *全新 Mini LED 背光技術 *超能動態加速器 144Hz *NQ4 AI 第二代高效處理器</t>
  </si>
  <si>
    <t>Samsung 65型 MiniLED M80H 4K Vision AI智慧顯示器(2026) UA65M80HAXXZW</t>
  </si>
  <si>
    <t>UA65M80HAXXZW</t>
  </si>
  <si>
    <t>51016859</t>
  </si>
  <si>
    <t>NCTV02P5</t>
  </si>
  <si>
    <t>39900</t>
  </si>
  <si>
    <t>Samsung 75型 MiniLED M80H 4K Vision AI智慧顯示器(2026) UA75M80HAXXZW</t>
  </si>
  <si>
    <t>UA75M80HAXXZW</t>
  </si>
  <si>
    <t>51016860</t>
  </si>
  <si>
    <t>NCTV02P6</t>
  </si>
  <si>
    <t>Samsung 85型 MiniLED M80H 4K Vision AI智慧顯示器(2026) UA85M80HAXXZW</t>
  </si>
  <si>
    <t>UA85M80HAXXZW</t>
  </si>
  <si>
    <t>51016861</t>
  </si>
  <si>
    <t>NCTV02P7</t>
  </si>
  <si>
    <t>99900</t>
  </si>
  <si>
    <t>ASUS 24型VY249HGR FHD 120Hz 護眼螢幕(IPS)_271222(電腦螢幕無安裝)</t>
  </si>
  <si>
    <t>VY249HGR</t>
  </si>
  <si>
    <t>51021020</t>
  </si>
  <si>
    <t>NCTV02A7</t>
  </si>
  <si>
    <t>2988</t>
  </si>
  <si>
    <t>51x323x48</t>
  </si>
  <si>
    <t>*23.8 吋 FHD IPS 面板具備 120Hz(超頻) 更新率以提供流暢的影片觀賞與輕鬆的遊戲體驗。*SmoothMotion 技術和 1ms MPRT 反應時間，降低殘影並提供清晰的影片播放和日常使用*Adaptive Sync 以任何畫格率皆可提供流暢自然的視覺效果*專屬的耐久性抗菌處理可抑制螢幕邊框和熱鍵上細菌和真菌的繁殖*Eye Care+ 技術包含色彩增強模式可協助色覺缺陷的使用者更容易分辨色彩，而休息提醒功能可協助使用者管理使用螢幕的時間*ASUS DisplayWidget Center 讓使用者能透過直觀的介面輕鬆更改顯示器設定</t>
  </si>
  <si>
    <t>MSI微星24型PRO MP245PG E14美型IPS螢幕144Hz(喇叭)_271741(電腦螢幕無安裝)</t>
  </si>
  <si>
    <t>MP245PG_E14</t>
  </si>
  <si>
    <t>51021082</t>
  </si>
  <si>
    <t>NCTV02O4</t>
  </si>
  <si>
    <t>面板類型：23.8 吋 FHD（1920×1080）IPS，廣視角（178°H/V），色彩約 1670 萬色（8-bit+FRC）。
刷新率與反應時間：144 Hz 高刷新率、1 ms MPRT（4 ms GTG），搭配 Adaptive‑Sync 技術，減少畫面撕裂與殘影，適合輕度遊戲與快節奏工作。
亮度與對比：典型的 300 cd/m²、靜態對比約 1500:1</t>
  </si>
  <si>
    <t>MSI微星16型PRO MP165 E6可攜式螢幕(FHD/TypeC/喇叭/IPS)_271S82(電腦螢幕無安裝)</t>
  </si>
  <si>
    <t>MP165_E6</t>
  </si>
  <si>
    <t>51021083</t>
  </si>
  <si>
    <t>NCTV02O5</t>
  </si>
  <si>
    <t>MSI 微星 PRO MP165 E6 是一款主打「行動辦公＋第二螢幕」的 16 吋（實際 15.6 吋）可攜式 IPS 螢幕，重量僅約 0.78 公斤，非常適合經常攜筆電出門或需要多工的使用者。
重量與厚度：機身約 0.78 公斤、厚度約 1.385 公分，可輕鬆放入筆電袋或背包，搭配標配保護袋，外出使用無負擔。
支撐與安裝：內建三腳支架，可直接放置於桌面；也支援 75 mm VESA 壁掛，方便安裝在氣墊臂或支架上。</t>
  </si>
  <si>
    <t>ViewSonic</t>
  </si>
  <si>
    <t>ViewSonic 24型VA2432-MHD-3 100Hz三介面IPS_271D84(電腦螢幕無安裝)</t>
  </si>
  <si>
    <t>VA2432-MHD-3</t>
  </si>
  <si>
    <t>51021084</t>
  </si>
  <si>
    <t>NCTV02O6</t>
  </si>
  <si>
    <t>面板與解析度：23.8 吋 Flat IPS（SuperClear® IPS），1920×1080 FHD，16:9，1670 萬色（8 bit + FRC），靜態對比約 1300:1，動態對比 50,000,000:1。
亮度與色彩：典型亮度 250 cd/m²，NTSC 色域約 72%，178°/178° 大視角，適合多螢幕併接與團隊討論。
更新率：最高 100 Hz（支援 HDMI 1.4 與 DisplayPort 1.2），比一般 60 Hz 顯著提升滾動與遊戲畫面流暢度。
反應時間與同步技術：1 ms MPRT（4 ms GTG），支援可變刷新率（類似 Adap‑FreeSync），可減少畫面撕裂與卡頓，適合中階顯卡使用者。</t>
  </si>
  <si>
    <t>ASUS 27型TUF VG279Q5A 200Hz電競螢幕(IPS)_271K64(電腦螢幕無安裝)</t>
  </si>
  <si>
    <t>VG279Q5A</t>
  </si>
  <si>
    <t>51021085</t>
  </si>
  <si>
    <t>NCTV02O7</t>
  </si>
  <si>
    <t xml:space="preserve">ASUS TUF Gaming VG279Q5A 是一款 27 型（27 吋）FHD Fast IPS 電競螢幕，主打 200 Hz 高刷新率、0.3 ms 反應時間與 G‑SYNC／FreeSync Premium 兼容，適合追求高流暢度與低延遲的電競玩家。
電競與護眼功能
同步技術：支援 AMD FreeSync™ Premium 與 NVIDIA G‑SYNC® 兼容，可消除畫面撕裂與卡頓，並整合 ELMB Sync（低動態模糊）技術，進一步減少殘影。
護眼設計：內建 Shadow Boost（提升暗部細節）、GamePlus 螢幕標線、計時器等遊戲輔助功能，並提供低藍光與閃屏抑制模式，減輕長時間對戰造成的視覺疲勞。
</t>
  </si>
  <si>
    <t>BenQ 43型4K低藍光追劇護眼Google TV連網液晶顯示器E43-745(無視訊盒)_272B23</t>
  </si>
  <si>
    <t>E43-745</t>
  </si>
  <si>
    <t>51022036</t>
  </si>
  <si>
    <t>NCTV02B5</t>
  </si>
  <si>
    <t>611.1x956.5x225.9</t>
  </si>
  <si>
    <t>*國際認證標準 低藍光(SGS)+DC不閃屏(TUV)，雙校護眼*獨家抗菌快捷整合遙控器，自定義熱鍵+整合第四台機上盒*獨家AI光動態演算技術，即時呈現畫面最佳光影變化*20+年色彩管理實驗室經驗，Delta E ≦1，精準顯現真實色彩*支援Dolby Vision、Dolby Atmos呈現最佳影音表*MEMC畫面更清晰流暢、提升追劇品質*DLG遊戲倍頻120HZ</t>
  </si>
  <si>
    <t>BenQ 50型4K低藍光追劇護眼Google TV連網液晶顯示器E50-745(無視訊盒)_272B24</t>
  </si>
  <si>
    <t>E50-745</t>
  </si>
  <si>
    <t>51022037</t>
  </si>
  <si>
    <t>NCTV02B6</t>
  </si>
  <si>
    <t>700x1111x212.2</t>
  </si>
  <si>
    <t>BenQ 55型4K低藍光追劇護眼Google TV連網液晶顯示器E55-745(無視訊盒)_272B25</t>
  </si>
  <si>
    <t>E55-745</t>
  </si>
  <si>
    <t>51022038</t>
  </si>
  <si>
    <t>NCTV02B7</t>
  </si>
  <si>
    <t>766.2x1225.6x212.2</t>
  </si>
  <si>
    <t>BenQ 50型4K QLED量子點護眼Google TV連網液晶顯示器E50-760(無視訊盒)_272B27</t>
  </si>
  <si>
    <t>E50-760</t>
  </si>
  <si>
    <t>51022039</t>
  </si>
  <si>
    <t>NCTV02B8</t>
  </si>
  <si>
    <t>697.4x1111x266.1</t>
  </si>
  <si>
    <t>*獨家AI光動態演算技術，即時呈現畫面最佳光影變化*20+年色彩管理實驗室經驗，國際調校標準 *量子點廣色域DCI-P3 90%、Delta E ≦1，精準顯現鮮豔真實色彩*國際認證標準 低藍光(SGS)+DC不閃屏(TUV)，雙校護眼*獨家抗菌快捷整合遙控器，自定義熱鍵+整合第四台機上盒*DLG 遊戲倍頻120HZ*支援Dolby Vision、Dolby Atmos呈現最佳影音表現*MEMC畫面更清晰流暢、提升追劇品質</t>
  </si>
  <si>
    <t>BenQ 55型4K QLED量子點護眼Google TV連網液晶顯示器E55-760(無視訊盒)_272B28</t>
  </si>
  <si>
    <t>E55-760</t>
  </si>
  <si>
    <t>51022040</t>
  </si>
  <si>
    <t>NCTV02B9</t>
  </si>
  <si>
    <t>763.6x1225.6x268.7</t>
  </si>
  <si>
    <t>BenQ 65型4K QLED量子點護眼Google TV連網液晶顯示器E65-760(無視訊盒)_272B29</t>
  </si>
  <si>
    <t>E65-760</t>
  </si>
  <si>
    <t>51022041</t>
  </si>
  <si>
    <t>NCTV02C1</t>
  </si>
  <si>
    <t>894.7x1445.3x300.9</t>
  </si>
  <si>
    <t>BenQ 43型4K QLED量子點護眼Google TV連網液晶顯示器E43-760(無視訊盒)_272B26</t>
  </si>
  <si>
    <t>E43-760</t>
  </si>
  <si>
    <t>51022050</t>
  </si>
  <si>
    <t>NCTV02G7</t>
  </si>
  <si>
    <t>SONY 43型BRAVIA2 Y-43S20M2 4K Google TV液晶顯示器_272942(順發代理)</t>
  </si>
  <si>
    <t>Y-43S20M2</t>
  </si>
  <si>
    <t>51022051</t>
  </si>
  <si>
    <t>NCTV02I2</t>
  </si>
  <si>
    <t>628x958x255</t>
  </si>
  <si>
    <t>*4K 超極真影像處理器 X1*極瞬流線影像科技 (Motionflow XR 240)*Live Colour 自然原色科技*盡情體驗一年份 SONY PICTURES CORE 影音娛樂*支援杜比全景聲*節能儀表板 2 輕鬆完成節能設定*支援 Apple Airplay2/Apple HomeKit*屬於您的娛樂，Google TV™ 全新技術支援*本商品榮獲經濟部節能標章認證 經濟部節能標章認證</t>
  </si>
  <si>
    <t>SONY 50型BRAVIA2 Y-50S20M2 4K Google TV液晶顯示器_272K60(順發代理)</t>
  </si>
  <si>
    <t>Y-50S20M2</t>
  </si>
  <si>
    <t>51022052</t>
  </si>
  <si>
    <t>NCTV02I3</t>
  </si>
  <si>
    <t>714x1111x255</t>
  </si>
  <si>
    <t>SONY 55型BRAVIA2 Y-55S20M2 4K Google TV液晶顯示器_272K61(順發代理)</t>
  </si>
  <si>
    <t>Y-55S20M2</t>
  </si>
  <si>
    <t>51022053</t>
  </si>
  <si>
    <t>NCTV02I4</t>
  </si>
  <si>
    <t>782x1227x288</t>
  </si>
  <si>
    <t>SONY 65型BRAVIA2 Y-65S20M2 4K Google TV液晶顯示器_272943(順發代理)</t>
  </si>
  <si>
    <t>Y-65S20M2</t>
  </si>
  <si>
    <t>51022054</t>
  </si>
  <si>
    <t>NCTV02I5</t>
  </si>
  <si>
    <t>904x1447x327</t>
  </si>
  <si>
    <t>BENQ 27型GW2791護眼螢幕100Hz(IPS)_271924(電腦螢幕無安裝)</t>
  </si>
  <si>
    <t>GW2791</t>
  </si>
  <si>
    <t>51022074</t>
  </si>
  <si>
    <t>NCTV02K6</t>
  </si>
  <si>
    <t>451x615x182</t>
  </si>
  <si>
    <t>*流暢顯色，舒適護眼 / 盡享清晰畫面，鮮豔色彩，震撼影像*超薄邊框 / 100Hz無殘影動態影像*護眼技術 / 低藍光 / 不閃屏 / 護眼小怪獸</t>
  </si>
  <si>
    <t>ASUS 27型TUF電競螢幕VG27AQL5A_210Hz(IPS)_271K51(電腦螢幕無安裝)</t>
  </si>
  <si>
    <t>VG27AQL5A</t>
  </si>
  <si>
    <t>51022075</t>
  </si>
  <si>
    <t>NCTV02K7</t>
  </si>
  <si>
    <t>4988</t>
  </si>
  <si>
    <t>615x534x215</t>
  </si>
  <si>
    <t>*27型 Fast IPS 178度廣視角面板 /QHD(2560 x 1440)2K解析度*210Hz超高更新率 /0.3ms反應時間 /亮度：350cd/㎡ /內建喇叭 2W x 2*支援 HDMIx2、DisplayPort介面/獨家 GamePlus 快捷鍵/支援VESA壁掛</t>
  </si>
  <si>
    <t>SAMSUNG 27吋智慧聯網螢幕M5黑(S27FM502EC)(電腦螢幕無安裝)(神腦代理)</t>
  </si>
  <si>
    <t>黑(S27FM502EC)</t>
  </si>
  <si>
    <t>51040044</t>
  </si>
  <si>
    <t>NCTV01UI</t>
  </si>
  <si>
    <t>*FHD (1980*1080)*支援Office 365、遠端連線..功能*內建Smart TV Nexflix、youtube ..等</t>
  </si>
  <si>
    <t>SAMSUNG 27吋曲面螢幕 S36GD黑(S27D362GAC)(電腦螢幕無安裝)(神腦代理)</t>
  </si>
  <si>
    <t>黑(S27D362GAC)</t>
  </si>
  <si>
    <t>51040051</t>
  </si>
  <si>
    <t>NCTV01UP</t>
  </si>
  <si>
    <t>3990</t>
  </si>
  <si>
    <t>*FHD (1980*1080)*1800R曲面螢幕/100Hz 更新率*低藍光、零閃屏</t>
  </si>
  <si>
    <t>ACER 27吋VA曲面螢幕 ED273H(電腦螢幕無安裝)(神腦代理)</t>
  </si>
  <si>
    <t>ED273H</t>
  </si>
  <si>
    <t>51040052</t>
  </si>
  <si>
    <t>NCTV01UQ</t>
  </si>
  <si>
    <t>3888</t>
  </si>
  <si>
    <t>*FHD (1980*1080)*1500R曲面螢幕/100Hz 更新率*支援VGA及HDMI</t>
  </si>
  <si>
    <t>SAMSUNG 32吋智慧聯網螢幕M7黑(S32FM702UC)(電腦螢幕無安裝)(神腦代理)</t>
  </si>
  <si>
    <t>S32FM702UC</t>
  </si>
  <si>
    <t>51040145</t>
  </si>
  <si>
    <t>NCTV02A9</t>
  </si>
  <si>
    <t>*AI 影像優化*AI 智慧抗噪模式*4K UHD(3840*2160)*支援Office 365、遠端連線..功能*支援語音操控*內建Smart TV Nexflix、youtube ..等</t>
  </si>
  <si>
    <t>SAMSUNG 32吋智慧聯網螢幕M7白(S32FM703UC)(電腦螢幕無安裝)(神腦代理)</t>
  </si>
  <si>
    <t>S32FM703UC</t>
  </si>
  <si>
    <t>51040146</t>
  </si>
  <si>
    <t>NCTV02B1</t>
  </si>
  <si>
    <t>Panasonic 3.1.2重低音(天空聲道)微型劇院SC-HTB333GTK</t>
  </si>
  <si>
    <t>SC-HTB333GTK</t>
  </si>
  <si>
    <t>51040177</t>
  </si>
  <si>
    <t>NCPE0097</t>
  </si>
  <si>
    <t>聲霸本體:60x920x90;重低音音箱:294x214x304</t>
  </si>
  <si>
    <t>*3.1.2聲道360W震撼音效。搭配天空聲道 &amp; Dolby環繞音效。*時尚簡約設計，擺在哪邊都有型。霧黑外觀，輕鬆打造居家美學。可壁掛設計，靈活擺放。*多音源連接，視聽享受更便利。支援無線藍牙、光纖、HDMI ARC。</t>
  </si>
  <si>
    <t>小米 Xiaomi A Pro 2026 55型 4K QLED 智慧顯示器</t>
  </si>
  <si>
    <t>Xiaomi_APro2026_55</t>
  </si>
  <si>
    <t>51040193</t>
  </si>
  <si>
    <t>NCTV02I6</t>
  </si>
  <si>
    <t>*明亮的 4K QLED 螢幕搭配運動平滑技術 *支援 Dolby Audio™、DTS:X、DTS Virtual:X，讓您盡情享受沉浸式音效 *使用 HDMI，在遊戲增強模式可達 120Hz 螢幕更新率 *時尚金屬外型搭配超薄邊框設計</t>
  </si>
  <si>
    <t>顯示器 2年遙控器、附件 1 年</t>
  </si>
  <si>
    <t>小米 Xiaomi A Pro 2026 65型 4K QLED 智慧顯示器</t>
  </si>
  <si>
    <t>Xiaomi_APro2026_65</t>
  </si>
  <si>
    <t>51040194</t>
  </si>
  <si>
    <t>NCTV02I7</t>
  </si>
  <si>
    <t>15999</t>
  </si>
  <si>
    <t>小米 Xiaomi A Pro 2026 75型 4K QLED 智慧顯示器</t>
  </si>
  <si>
    <t>Xiaomi_APro2026_75</t>
  </si>
  <si>
    <t>51040195</t>
  </si>
  <si>
    <t>NCTV02I8</t>
  </si>
  <si>
    <t>Panasonic 55型144Hz FireTV 4K聯網智慧顯示器(無視訊盒)TV-55W90BGT</t>
  </si>
  <si>
    <t>TV-55W90BGT</t>
  </si>
  <si>
    <t>51040199</t>
  </si>
  <si>
    <t>NCTV02I9</t>
  </si>
  <si>
    <t>27800</t>
  </si>
  <si>
    <t>*144hz超明亮面板Pro*真・自然６原色*HCX pro AI MK II處理器*專業劇院環繞音效(2.0ch環繞，全機功率20W)*低延遲遊戲模式(4K 144Hz VRR / AMD Free Sync)*Fire TV / Amazon Store(支援Airplay鏡像)*影音格式支援業界最全面(HDR10+ Adaptive / HDR10 / Dolby Vision IQ / Dolby Atmos / Filmmaker Mode)</t>
  </si>
  <si>
    <t>Panasonic 65型144Hz FireTV 4K聯網智慧顯示器(無視訊盒)TV-65W90BGT</t>
  </si>
  <si>
    <t>TV-65W90BGT</t>
  </si>
  <si>
    <t>51040200</t>
  </si>
  <si>
    <t>NCTV02J1</t>
  </si>
  <si>
    <t>Panasonic 55型Mini LED FireTV 4K聯網智慧顯示器(無視訊盒)TV-55W95BGT</t>
  </si>
  <si>
    <t>TV-55W95BGT</t>
  </si>
  <si>
    <t>51040201</t>
  </si>
  <si>
    <t>NCTV02J2</t>
  </si>
  <si>
    <t>*Mini LED 雙重區域控光Ultra*真・自然６原色*HCX pro AI MK II處理器*專業劇院環繞音效(2.0ch環繞，全機功率50W)*低延遲遊戲模式(4K 144Hz VRR / AMD Free Sync)*Fire TV / Amazon Store(支援Airplay鏡像)*影音格式支援業界最全面(HDR10+ Adaptive / HDR10 / Dolby Vision IQ / Dolby Atmos / Filmmaker Mode)</t>
  </si>
  <si>
    <t>Panasonic 65型Mini LED FireTV 4K聯網智慧顯示器(無視訊盒)TV-65W95BGT</t>
  </si>
  <si>
    <t>TV-65W95BGT</t>
  </si>
  <si>
    <t>51040202</t>
  </si>
  <si>
    <t>NCTV02J3</t>
  </si>
  <si>
    <t>Panasonic 75型Mini LED FireTV 4K聯網智慧顯示器(無視訊盒)TV-75W95BGT</t>
  </si>
  <si>
    <t>TV-75W95BGT</t>
  </si>
  <si>
    <t>51040203</t>
  </si>
  <si>
    <t>NCTV02J4</t>
  </si>
  <si>
    <t>53900</t>
  </si>
  <si>
    <t>Panasonic 55型OLED FireTV 4K聯網智慧顯示器(無視訊盒)TV-55Z90BGT</t>
  </si>
  <si>
    <t>TV-55Z90BGT</t>
  </si>
  <si>
    <t>51040205</t>
  </si>
  <si>
    <t>NCTV02J6</t>
  </si>
  <si>
    <t>Panasonic 65型OLED FireTV 4K聯網智慧顯示器(無視訊盒)TV-65Z90BGT</t>
  </si>
  <si>
    <t>TV-65Z90BGT</t>
  </si>
  <si>
    <t>51040206</t>
  </si>
  <si>
    <t>NCTV02J7</t>
  </si>
  <si>
    <t>Panasonic 55型 旗艦版OLED FireTV 4K聯網智慧顯示器(無視訊盒)TV-55Z95BGT</t>
  </si>
  <si>
    <t>TV-55Z95BGT</t>
  </si>
  <si>
    <t>51040207</t>
  </si>
  <si>
    <t>NCTV02J8</t>
  </si>
  <si>
    <t>73900</t>
  </si>
  <si>
    <t>*Tandem 極致原色OLED*真・自然６原色*HCX pro AI MK II處理器*360°Soundscape Pro(5.1+2ch環繞，全機功率160W)*低延遲遊戲模式(4K 144Hz VRR / AMD Free Sync / NVIDIA G-Sync)*Fire TV / Amazon Store(支援Airplay鏡像)*影音格式支援業界最全面(HDR10+ Adaptive / HDR10 / Dolby Vision IQ / Dolby Atmos / Filmmaker Mode)</t>
  </si>
  <si>
    <t>Panasonic 65型 旗艦版OLED FireTV 4K聯網智慧顯示器(無視訊盒)TV-65Z95BGT</t>
  </si>
  <si>
    <t>TV-65Z95BGT</t>
  </si>
  <si>
    <t>51040208</t>
  </si>
  <si>
    <t>NCTV02J9</t>
  </si>
  <si>
    <t>109000</t>
  </si>
  <si>
    <t>Panasonic 77型 旗艦版OLED FireTV 4K聯網智慧顯示器(無視訊盒)TV-77Z95BGT</t>
  </si>
  <si>
    <t>TV-77Z95BGT</t>
  </si>
  <si>
    <t>51040209</t>
  </si>
  <si>
    <t>NCTV02K1</t>
  </si>
  <si>
    <t>185000</t>
  </si>
  <si>
    <t>Xiaomi 55型 智慧顯示器 S Pro Mini LED 2026</t>
  </si>
  <si>
    <t>S Pro Mini LED 2026 55</t>
  </si>
  <si>
    <t>51040210</t>
  </si>
  <si>
    <t>NCTV02K2</t>
  </si>
  <si>
    <t>*704 個分區的 QD-Mini LED 帶來強烈的對比與生動的細節 *1700 nits的峰值亮度和 Dolby Vision®，呈現令人驚豔的清晰畫面 *低反光螢幕可減少眩光，並提供清晰無比的視覺效果 *144Hz 螢幕更新率可確保極致順暢的視覺體驗，並將模糊現象降到最低 *Dolby Atmos® 與 Harman AudioEFX 帶來身歷其境的聽覺體驗</t>
  </si>
  <si>
    <t>Xiaomi 65型 智慧顯示器 S Pro Mini LED 2026</t>
  </si>
  <si>
    <t>S Pro Mini LED 2026 65</t>
  </si>
  <si>
    <t>51040211</t>
  </si>
  <si>
    <t>NCTV02K3</t>
  </si>
  <si>
    <t>25999</t>
  </si>
  <si>
    <t>Xiaomi 75型 智慧顯示器 S Pro Mini LED 2026</t>
  </si>
  <si>
    <t>S Pro Mini LED 2026 75</t>
  </si>
  <si>
    <t>51040212</t>
  </si>
  <si>
    <t>NCTV02K4</t>
  </si>
  <si>
    <t>30999</t>
  </si>
  <si>
    <t>SAMSUNG 43型4K聯網液晶顯示器 UA43U8500FXXZW</t>
  </si>
  <si>
    <t>UA43U8500FXXZW</t>
  </si>
  <si>
    <t>51040218</t>
  </si>
  <si>
    <t>NCTV02K5</t>
  </si>
  <si>
    <t>43DU7700停產</t>
  </si>
  <si>
    <t>*純粹原色技術: 豐富色彩表現，為消費者帶來更逼真的觀賞體驗。
*UHD 區域控光技術: 支援4K解析度且結合分區控制亮度，清晰勾勒畫面細節。
*魔術音效Lite: 透過立體聲模擬技術, 強化聲音的包覆性與更豐富的環繞臨場感
*迴聲定位技術: 即時分析影像內容且優化, 提供最適合的音效表現
*One UI Tizen 作業系統: 登入三星帳號，享受新版個人化介面，整合豐富的影音串流平台
*熱門串流平台快捷鍵: 智慧遙控器上加入 Netflix、Youtube等熱門影音平台鍵，一秒啟動精彩追劇生活。
*魔幻音場: 三星獨家！搭配三星Q系列Soundbar, 享受螢幕喇叭結合Soundbar 的環繞立體音效。
*中文語音操控: 僅需按遙控器的麥克風鍵，即可透過語音辨識，進行頻道切換、音量變化等指令。
*手機至螢幕無線投影: 支援Smart View, Airplay 2 等無線投影方式, 小螢幕到大螢幕看得更舒適
*太陽能智慧遙控器: 使用室外光線、室內光線或是Type C就可幫遙控器充電, 創新且環保的新方式。</t>
  </si>
  <si>
    <t>Samsung FollowMe M5 FHD 32吋移動式智慧聯網螢幕組_黑S32FM500EC(含運及基本安裝)</t>
  </si>
  <si>
    <t>S32FM500EC</t>
  </si>
  <si>
    <t>51040252</t>
  </si>
  <si>
    <t>NCTV02NF</t>
  </si>
  <si>
    <t>10990</t>
  </si>
  <si>
    <t>螢幕尺寸:32"
螢幕比例:16:9
面板類型:VA
亮度 (標準):250 cd/㎡
原生對比度:3,000:1 (Static)
解析度:FHD (1,920 x 1,080)
反應時間:4ms
更新頻率:60Hz
可視角度 (水平/垂直):178°(H)/178°(V)
作業系統:Tizen™
OTT 影音串流服務</t>
  </si>
  <si>
    <t>Samsung FollowMe M5 FHD 32吋移動式智慧聯網螢幕組_白S32FM501EC(含運及基本安裝)</t>
  </si>
  <si>
    <t>S32FM501EC</t>
  </si>
  <si>
    <t>51040253</t>
  </si>
  <si>
    <t>NCTV02NG</t>
  </si>
  <si>
    <t>SAMSUNG 55型4K聯網液晶顯示器UA55U8500FXXZW</t>
  </si>
  <si>
    <t>UA55U8500FXXZW</t>
  </si>
  <si>
    <t>51040296</t>
  </si>
  <si>
    <t>NCTV02O0</t>
  </si>
  <si>
    <t>1. 純粹原色技術: 豐富色彩表現，為消費者帶來更逼真的觀賞體驗。
2. UHD 區域控光技術: 支援4K解析度且結合分區控制亮度，清晰勾勒畫面細節。
3. 魔術音效Lite: 透過立體聲模擬技術, 強化聲音的包覆性與更豐富的環繞臨場感
4. 迴聲定位技術: 即時分析影像內容且優化, 提供最適合的音效表現
5. One UI Tizen 作業系統: 登入三星帳號，享受新版個人化介面，整合豐富的影音串流平台
6. 熱門串流平台快捷鍵: 智慧遙控器上加入 Netflix、Youtube等熱門影音平台鍵，一秒啟動精彩追劇生活。
7. 魔幻音場: 三星獨家！搭配三星Q系列Soundbar, 享受螢幕喇叭結合Soundbar 的環繞立體音效。
8. 中文語音操控: 僅需按遙控器的麥克風鍵，即可透過語音辨識，進行頻道切換、音量變化等指令。
9. 手機至螢幕無線投影: 支援Smart View, Airplay 2 等無線投影方式, 小螢幕到大螢幕看得更舒適
10. 太陽能智慧遙控器: 使用室外光線、室內光線或是Type C就可幫遙控器充電, 創新且環保的新方式。</t>
  </si>
  <si>
    <t>SAMSUNG 65型4K聯網液晶顯示器UA65U8500FXXZW</t>
  </si>
  <si>
    <t>UA65U8500FXXZW</t>
  </si>
  <si>
    <t>51040297</t>
  </si>
  <si>
    <t>NCTV02O1</t>
  </si>
  <si>
    <t>小米 Xiaomi S Mini LED 2026 85型 智慧顯示器</t>
  </si>
  <si>
    <t>Xiaomi_S_MiniLED_85</t>
  </si>
  <si>
    <t>51040298</t>
  </si>
  <si>
    <t>NCTV02O2</t>
  </si>
  <si>
    <t>42999</t>
  </si>
  <si>
    <t>螢幕類型QD-Mini LED
峰值亮度最高 1200 nits
解析度4K，3,840 x 2,160
螢幕更新率144Hz / DLG 288Hz
立體聲喇叭2 × 15W支援 支援 Dolby Atmos®、DTS-X™</t>
  </si>
  <si>
    <t>小米 Xiaomi S Mini LED 2026 98型 智慧顯示器</t>
  </si>
  <si>
    <t>Xiaomi_S_MiniLED_98</t>
  </si>
  <si>
    <t>51040299</t>
  </si>
  <si>
    <t>NCTV02O3</t>
  </si>
  <si>
    <t>89999</t>
  </si>
  <si>
    <t>Panasonic 43型FHD連網智慧顯示器(無視訊盒)TN-43S60CGT</t>
  </si>
  <si>
    <t>TN-43S60CGT</t>
  </si>
  <si>
    <t>51040353</t>
  </si>
  <si>
    <t>NCTV02PX</t>
  </si>
  <si>
    <t>NCC字號;BSMI字號</t>
  </si>
  <si>
    <t>●FHD明亮LED面板
●Vivid Digital Pro，亮度增強、影像細節銳化，提高觀看體驗
●獨家顯色技術，超越傳統3原色，顯色加倍準確，色彩還原自然
●智慧語音聲控，遙控器支援語音聲控GoogleTV
●雙向藍芽音訊連接</t>
  </si>
  <si>
    <t>Panasonic 50型4K Google TV智慧顯示器(無視訊盒)TN-50W70CGT</t>
  </si>
  <si>
    <t>TN-50W70CGT</t>
  </si>
  <si>
    <t>51040354</t>
  </si>
  <si>
    <t>NCTV02PY</t>
  </si>
  <si>
    <t>●4K Studio AI色彩處理器全新AI畫質升頻技術，色彩更驚艷、影像更清晰。
●MEMC智慧動態補償技術提升畫面流暢度。
●HDR明亮面板，針對明亮的客廳環境設計，能避免畫面在強光下細節泛白，展現更立體的 HDR 高動態範圍效果。
●Google TV作業系統，最廣泛應用的智慧聯網電視系統。</t>
  </si>
  <si>
    <t>Panasonic 55型4K Google TV智慧顯示器(無視訊盒)TN-55W70CGT</t>
  </si>
  <si>
    <t>TN-55W70CGT</t>
  </si>
  <si>
    <t>51040355</t>
  </si>
  <si>
    <t>NCTV02PZ</t>
  </si>
  <si>
    <t>BSMI字號;NCC字號</t>
  </si>
  <si>
    <t>Panasonic 43型4K 6原色Google TV智慧顯示器(無視訊盒)TN-43W80CGT</t>
  </si>
  <si>
    <t>TN-43W80CGT</t>
  </si>
  <si>
    <t>51040356</t>
  </si>
  <si>
    <t>NCTV02Q0</t>
  </si>
  <si>
    <t>●4K Studio AI色彩處理器，全新AI畫質升頻技術，色彩更驚艷、影像更清晰。
●真．自然 6 原色，獨家顯色技術，色彩還原自然
●Dolby Vision (杜比視界)、Dolby Atmos (杜比全景聲)
●支援Google TV 、 Airplay 2鏡像、YouTube、NETFLIX 等熱門App及雙向藍芽辨識</t>
  </si>
  <si>
    <t>Panasonic 50型4K 6原色Google TV智慧顯示器(無視訊盒)TN-50W80CGT</t>
  </si>
  <si>
    <t>TN-50W80CGT</t>
  </si>
  <si>
    <t>51040357</t>
  </si>
  <si>
    <t>NCTV02Q1</t>
  </si>
  <si>
    <t>Panasonic 55型4K 6原色Google TV智慧顯示器(無視訊盒)TN-55W80CGT</t>
  </si>
  <si>
    <t>TN-55W80CGT</t>
  </si>
  <si>
    <t>51040358</t>
  </si>
  <si>
    <t>NCTV02Q2</t>
  </si>
  <si>
    <t>Panasonic 65型4K 6原色Google TV智慧顯示器(無視訊盒)TN-65W80CGT</t>
  </si>
  <si>
    <t>TN-65W80CGT</t>
  </si>
  <si>
    <t>51040359</t>
  </si>
  <si>
    <t>NCTV02Q3</t>
  </si>
  <si>
    <t>Panasonic 75型4K 6原色Google TV智慧顯示器(無視訊盒)TN-75W80CGT</t>
  </si>
  <si>
    <t>TN-75W80CGT</t>
  </si>
  <si>
    <t>51040360</t>
  </si>
  <si>
    <t>NCTV02Q4</t>
  </si>
  <si>
    <t>64900</t>
  </si>
  <si>
    <t>Samsung 55型Micro RGB R85H 4K Vision AI 智慧顯示器 (2026)</t>
  </si>
  <si>
    <t>MRA55R85HAXXZW</t>
  </si>
  <si>
    <t>51040368</t>
  </si>
  <si>
    <t>NCTV02QC</t>
  </si>
  <si>
    <t>*Micro RGB 微米級獨立背光
*Micro RGB AI超能處理器
*Micro RGB 100% 絕對原色
*立體景深強化技術
*超能動態加速器144HZ
*Dolby Atmos 杜比全景聲
*極簡稜線美學</t>
  </si>
  <si>
    <t>Samsung 65型Micro RGB R85H 4K Vision AI 智慧顯示器 (2026)</t>
  </si>
  <si>
    <t>MRA65R85HAXXZW</t>
  </si>
  <si>
    <t>51040369</t>
  </si>
  <si>
    <t>NCTV02QD</t>
  </si>
  <si>
    <t>65900</t>
  </si>
  <si>
    <t>Samsung 75型Micro RGB R85H 4K Vision AI 智慧顯示器 (2026)</t>
  </si>
  <si>
    <t>MRA75R85HAXXZW</t>
  </si>
  <si>
    <t>51040370</t>
  </si>
  <si>
    <t>NCTV02QE</t>
  </si>
  <si>
    <t>81900</t>
  </si>
  <si>
    <t>十全</t>
  </si>
  <si>
    <t>Marshall</t>
  </si>
  <si>
    <t>Marshall Middleton 二代藍牙喇叭(古銅黑)</t>
  </si>
  <si>
    <t>MIDDLETON/BK</t>
  </si>
  <si>
    <t>51073003</t>
  </si>
  <si>
    <t>NCPE003G</t>
  </si>
  <si>
    <t>11/30新機上架</t>
  </si>
  <si>
    <t>230x98x110</t>
  </si>
  <si>
    <t>*內建麥克風*全天候續航，無線享受音樂*360° 環繞音效，打造沉浸感十足的聆聽體驗*堅固耐用，一路防塵*一鍵控制曲目播放和音量*隨時化身行動電源 ，輕鬆為手機充電*高清免持通話，暢聊無阻</t>
  </si>
  <si>
    <t>Marshall Middleton 二代藍牙喇叭(奶油白)</t>
  </si>
  <si>
    <t>MIDDLETON/WH</t>
  </si>
  <si>
    <t>51073004</t>
  </si>
  <si>
    <t>NCPE003H</t>
  </si>
  <si>
    <t>Marshall Emberton III 第三代藍牙喇叭-夜幕藍</t>
  </si>
  <si>
    <t>EMBERTON III/BL</t>
  </si>
  <si>
    <t>51073030</t>
  </si>
  <si>
    <t>NCPE013Z</t>
  </si>
  <si>
    <t>*MARSHALL獨特性音質 *立體聲技術 *約32小時持久續航 *IP67防塵防水 *內建麥克風</t>
  </si>
  <si>
    <t>12+6個月</t>
  </si>
  <si>
    <t>Marshall Emberton III 第三代藍牙喇叭-鑄鋼黑</t>
  </si>
  <si>
    <t>EMBERTON III/BS</t>
  </si>
  <si>
    <t>51073031</t>
  </si>
  <si>
    <t>NCPE0140</t>
  </si>
  <si>
    <t>Marshall Emberton III 第三代藍牙喇叭-復古黑</t>
  </si>
  <si>
    <t>EMBERTON III/VB</t>
  </si>
  <si>
    <t>51073032</t>
  </si>
  <si>
    <t>NCPE0141</t>
  </si>
  <si>
    <t>沃福仕</t>
  </si>
  <si>
    <t>Bose LifeStyle Ultra Soundbar 黑</t>
  </si>
  <si>
    <t>BOSE_LUS_B</t>
  </si>
  <si>
    <t>51073033</t>
  </si>
  <si>
    <t>NCPE0142</t>
  </si>
  <si>
    <t>★TrueSpatial 技術帶來沉浸式音效
★CleanBass 技術帶來震撼低音
★支援杜比全景聲
★支援Apple AirPlay 和 Google Cast
★時尚精緻的設計，適合任何室內風格</t>
  </si>
  <si>
    <t>Bose LifeStyle Ultra Soundbar 白</t>
  </si>
  <si>
    <t>BOSE_LUS_W</t>
  </si>
  <si>
    <t>51073035</t>
  </si>
  <si>
    <t>NCPE0144</t>
  </si>
  <si>
    <t>Bose LifeStyle Ultra Subwoofer 黑</t>
  </si>
  <si>
    <t>BOSE_LUSW_B</t>
  </si>
  <si>
    <t>51073037</t>
  </si>
  <si>
    <t>NCPE0146</t>
  </si>
  <si>
    <t>1.CleanBass 技術確保在任何音量下都能保持清晰的低音效果
2.與 Lifestyle 系列產品搭配使用
3.透過 Bose 應用程式即可快速輕鬆地完成設定
4.精美飾面，為您的空間增添亮點</t>
  </si>
  <si>
    <t>Bose LifeStyle Ultra Subwoofer 白</t>
  </si>
  <si>
    <t>BOSE_LUSW_W</t>
  </si>
  <si>
    <t>51073038</t>
  </si>
  <si>
    <t>NCPE0147</t>
  </si>
  <si>
    <t>Bose LifeStyle Ultra Speaker Wireless 黑</t>
  </si>
  <si>
    <t>BOSE_LUSWLSS_B</t>
  </si>
  <si>
    <t>51073039</t>
  </si>
  <si>
    <t>NCPE0148</t>
  </si>
  <si>
    <t>1.TrueSpatial 技術帶來沉浸式音效
2.CleanBass 技術帶來震撼低音
3.支援 Apple AirPlay 和 Google Cast
4.可支援 LifeStyle Soundbar 作後環繞喇叭</t>
  </si>
  <si>
    <t>Bose LifeStyle Ultra Speaker Wireless 棕</t>
  </si>
  <si>
    <t>BOSE_LUSWLSS_BRN</t>
  </si>
  <si>
    <t>51073040</t>
  </si>
  <si>
    <t>NCPE0149</t>
  </si>
  <si>
    <t>Bose LifeStyle Ultra Speaker Wireless 白</t>
  </si>
  <si>
    <t>BOSE_LUSWLSS_W</t>
  </si>
  <si>
    <t>51073041</t>
  </si>
  <si>
    <t>NCPE014A</t>
  </si>
  <si>
    <t>東元 43型IPS FHD低藍光液晶顯示器(含視訊盒)TL43A10TRE (TS1325TRA )</t>
  </si>
  <si>
    <t>TL43A10TRE+TS1325TRA</t>
  </si>
  <si>
    <t>51082321</t>
  </si>
  <si>
    <t>NCTV01OF</t>
  </si>
  <si>
    <t>5/2新機上架</t>
  </si>
  <si>
    <t>*廣視角面板顯像技術*低藍光模式*T.S.T獨家顯色影像調校技術*24P電影還原技術*虛擬環繞音效</t>
  </si>
  <si>
    <t>*東元家電官網登記
可享有全機3年保固
*未登記全機保固2年
*營業用僅1年保固</t>
  </si>
  <si>
    <t>東元 32型IPS HD低藍光液晶顯示器(含視訊盒)TL32K8TRE (TS1326TRA)</t>
  </si>
  <si>
    <t>TL32K8TRE+TS1326TRA</t>
  </si>
  <si>
    <t>51082333</t>
  </si>
  <si>
    <t>NCTV01RF</t>
  </si>
  <si>
    <t>5590</t>
  </si>
  <si>
    <t>2024/8/22上架</t>
  </si>
  <si>
    <t>*硬板面板/廣視角面板顯像技術*低藍光模式*水燦光影像處理引擎*24P電影還原技術*虛擬環繞音效</t>
  </si>
  <si>
    <t>*東元家電官網登記
可享有全機3年保固
*未登記全機保固2年
*營業用僅1年保固</t>
  </si>
  <si>
    <t>TECO 55型QLED Google聯網4K液晶顯示器(無視訊盒)TL55QU1TRE</t>
  </si>
  <si>
    <t>TL55QU1TRE</t>
  </si>
  <si>
    <t>51082334</t>
  </si>
  <si>
    <t>NCTV01U8</t>
  </si>
  <si>
    <t>*面板BOE+QLED+IPS*144Hz 高速演算刷新率*ALLM 自動低延遲模式*MEMC 動態補償</t>
  </si>
  <si>
    <t>*東元家電官網登記可享有全機3年保固*未登記全機保固2年*營業用僅1年保固</t>
  </si>
  <si>
    <t>TECO 65型QLED Google聯網4K液晶顯示器(無視訊盒)TL65QU1TRE</t>
  </si>
  <si>
    <t>TL65QU1TRE</t>
  </si>
  <si>
    <t>51082335</t>
  </si>
  <si>
    <t>NCTV01U9</t>
  </si>
  <si>
    <t>22500</t>
  </si>
  <si>
    <t>TECO 75型QLED Google聯網4K液晶顯示器(無視訊盒)TL75QU1TRE</t>
  </si>
  <si>
    <t>TL75QU1TRE</t>
  </si>
  <si>
    <t>51082336</t>
  </si>
  <si>
    <t>NCTV01UA</t>
  </si>
  <si>
    <t>31500</t>
  </si>
  <si>
    <t>33500</t>
  </si>
  <si>
    <t>東元43型4K Google TV高刷新率120HZ(DLG)聯網液晶顯示器(無視訊盒)TL43DU1TRE</t>
  </si>
  <si>
    <t>TL43DU1TRE</t>
  </si>
  <si>
    <t>51082367</t>
  </si>
  <si>
    <t>NCTV02F5</t>
  </si>
  <si>
    <t>*Google TV 5.0(Android 14)*4K UHD超高解析度*Bright View超明亮面板*Dolby Vision/ Dolby Atmos*支援120Hz/ DLG 快速刷新率*支援 eARC *MEMC(60Hz)&amp;VRR &amp; ALLM. *無線傳屏(支援蘋果iOS/Android)*低藍光模式*搭配視訊盒另購TS1327TRA1</t>
  </si>
  <si>
    <t>*東元家電官網登記 可享有全機3年保固 *未登記全機保固2年 *營業用僅1年保固</t>
  </si>
  <si>
    <t>東元50型4K Google TV高刷新率120HZ(DLG)聯網液晶顯示器(無視訊盒)TL50DU1TRE</t>
  </si>
  <si>
    <t>TL50DU1TRE</t>
  </si>
  <si>
    <t>51082368</t>
  </si>
  <si>
    <t>NCTV02F6</t>
  </si>
  <si>
    <t>*Google TV 5.0(Android 14)*4K UHD超高解析度*Bright View超明亮面板*Dolby Vision/ Dolby Atmos*支援120Hz/ DLG 快速刷新率*支援 eARC *MEMC(60Hz)&amp;VRR &amp; ALLM. *無線傳屏(支援蘋果iOS/Android)*低藍光模式*搭配視訊盒另購TS1327TRA2</t>
  </si>
  <si>
    <t>東元55型4K Google TV高刷新率120HZ(DLG)聯網液晶顯示器(無視訊盒)TL55DU1TRE</t>
  </si>
  <si>
    <t>TL55DU1TRE</t>
  </si>
  <si>
    <t>51082369</t>
  </si>
  <si>
    <t>NCTV02F7</t>
  </si>
  <si>
    <t>*Google TV 5.0(Android 14)*4K UHD超高解析度*Bright View超明亮面板*Dolby Vision/ Dolby Atmos*支援120Hz/ DLG 快速刷新率*支援 eARC *MEMC(60Hz)&amp;VRR &amp; ALLM. *無線傳屏(支援蘋果iOS/Android)*低藍光模式*搭配視訊盒另購TS1327TRA3</t>
  </si>
  <si>
    <t>東元65型4K Google TV高刷新率120HZ(DLG)聯網液晶顯示器(無視訊盒)TL65DU1TRE</t>
  </si>
  <si>
    <t>TL65DU1TRE</t>
  </si>
  <si>
    <t>51082370</t>
  </si>
  <si>
    <t>NCTV02F8</t>
  </si>
  <si>
    <t>*Google TV 5.0(Android 14)*4K UHD超高解析度*Bright View超明亮面板*Dolby Vision/ Dolby Atmos*支援120Hz/ DLG 快速刷新率*支援 eARC *MEMC(60Hz)&amp;VRR &amp; ALLM. *無線傳屏(支援蘋果iOS/Android)*低藍光模式*搭配視訊盒另購TS1327TRA4</t>
  </si>
  <si>
    <t>東元70型4K Google TV聯網液晶顯示器(無視訊盒)TL70GU3TRE</t>
  </si>
  <si>
    <t>TL70GU3TRE</t>
  </si>
  <si>
    <t>51082371</t>
  </si>
  <si>
    <t>NCTV02F9</t>
  </si>
  <si>
    <t>70</t>
  </si>
  <si>
    <t>*Google TV 5.0(Android 14)平台*4K UHD超高解析度*Bright View超明亮面板*HDR10/HLG/DolbyVision *Dolby Vision/Dolby Atmos*DVB-T+HiHD 高畫質數位接受*搭配視訊盒另購TS1327TRA1</t>
  </si>
  <si>
    <t>*東元家電官網登記 可享有全機3年保固 *未登記全機保固2年 *營業用僅2年保固</t>
  </si>
  <si>
    <t>東元55型4K Google TV連網液晶顯示器(無視訊盒)TL55GU2TRE(有贈品)</t>
  </si>
  <si>
    <t>TL55GU2TRE(有贈品)</t>
  </si>
  <si>
    <t>51082397</t>
  </si>
  <si>
    <t>NCTV02NW</t>
  </si>
  <si>
    <t>14999</t>
  </si>
  <si>
    <t>RGB真實4K UHD
極速開機
Google TV</t>
  </si>
  <si>
    <t>2年+1年(官網登錄)</t>
  </si>
  <si>
    <t>SONY 無線後環繞喇叭SA-RS5</t>
  </si>
  <si>
    <t>SA-RS5</t>
  </si>
  <si>
    <t>51084325</t>
  </si>
  <si>
    <t>NCPE003S</t>
  </si>
  <si>
    <t>*支援360空間音效定位
*總輸出180W 清晰磅礡音效(90w+90w)
*10小時長效續航
*快充10分鐘可用90分鐘
*一鍵啟動音場最佳化
*無需插電 可靈活擺放
*可壁掛/內建麥克風
*全方位方塊設計</t>
  </si>
  <si>
    <t>聲寶100型4K QLED Google TV聯網液晶顯示器(無視訊盒)QM-100SD620</t>
  </si>
  <si>
    <t>QM-100SD620</t>
  </si>
  <si>
    <t>51086324</t>
  </si>
  <si>
    <t>NCTV01UH</t>
  </si>
  <si>
    <t>135000</t>
  </si>
  <si>
    <t>100型4K UHD Smart LED
Google TV 3.0
QLED量子點高色域 色域標準DCI-P3達95%以上
120Hz 刷新率
Dolby Vision 杜比視界
MEMC動態流暢
睛艷六原色
ULTRA MD Driver炫彩先驅影像技術
Dolby Atmos 杜比全景聲
AI智慧語音 (Google Assistant)
GameMode、HDMI 2.1、ALLM、VRR、eARC
Google Play應用商城
Chromecast智慧傳屏
無線藍芽(5.1)、雙頻Wifi(2.4G、5G)</t>
  </si>
  <si>
    <t>HERAN 43型4K Google TV Q+液晶顯示器(無視訊盒)QM-43H330</t>
  </si>
  <si>
    <t>QM-43H330</t>
  </si>
  <si>
    <t>51087305</t>
  </si>
  <si>
    <t>NCTV02N4</t>
  </si>
  <si>
    <t>(2026/06/01~2026/07/31) 隨貨送YAMADA 14吋智能遙控變頻DC扇 YDF-14AH571</t>
  </si>
  <si>
    <t>606x957x226</t>
  </si>
  <si>
    <t>Google TV 5.0 智慧系統
量子點廣色域面板
Dolby Audio / Dolby Atmos / Dolby Vision
15W+15W 四單體喇叭</t>
  </si>
  <si>
    <t>HERAN 50型4K Google TV Q+液晶顯示器(無視訊盒)QM-50H330</t>
  </si>
  <si>
    <t>QM-50H330</t>
  </si>
  <si>
    <t>51087306</t>
  </si>
  <si>
    <t>NCTV02N5</t>
  </si>
  <si>
    <t>699x1111x269</t>
  </si>
  <si>
    <t>HERAN 55型4K Google TV Q+液晶顯示器(無視訊盒)QM-55H330</t>
  </si>
  <si>
    <t>QM-55H330</t>
  </si>
  <si>
    <t>51087307</t>
  </si>
  <si>
    <t>NCTV02N6</t>
  </si>
  <si>
    <t>765x1226x269</t>
  </si>
  <si>
    <t>HERAN 65型4K Google TV Q+液晶顯示器(無視訊盒)QM-65H330</t>
  </si>
  <si>
    <t>QM-65H330</t>
  </si>
  <si>
    <t>51087308</t>
  </si>
  <si>
    <t>NCTV02N7</t>
  </si>
  <si>
    <t>898x1446x301</t>
  </si>
  <si>
    <t>SONY 5.1聲道藍牙微型劇院組HT-S40R</t>
  </si>
  <si>
    <t>HT-S40R</t>
  </si>
  <si>
    <t>51094045</t>
  </si>
  <si>
    <t>NCPE001T</t>
  </si>
  <si>
    <t>2023/2/2上架</t>
  </si>
  <si>
    <t>52x900x74.5</t>
  </si>
  <si>
    <t>* 5.1 聲道
*600 W 真實環繞音效
*Dolby Digital音訊解碼
*無線後環繞喇叭
*Bluetooth連線x功能
*支援音樂串流
*HDMI ARC、光學與類比輸入</t>
  </si>
  <si>
    <t>Marshall Acton III Bluetooth 三代藍牙喇叭-經典黑</t>
  </si>
  <si>
    <t>ACTON III/BK</t>
  </si>
  <si>
    <t>51094046</t>
  </si>
  <si>
    <t>NCPE001Z</t>
  </si>
  <si>
    <t>11900</t>
  </si>
  <si>
    <t>2023/7/18新機上架</t>
  </si>
  <si>
    <t>260x170x150</t>
  </si>
  <si>
    <t>*Marshall標誌性音效,充滿空間感 *操控設計直觀,可直接進行配對並播放 *藍牙5.2 *3.5mm音源輸入*環保構造70%再生塑料 *經典搖滾外觀</t>
  </si>
  <si>
    <t>Marshall Acton III Bluetooth 三代藍牙喇叭-奶油白</t>
  </si>
  <si>
    <t>ACTON III/WH</t>
  </si>
  <si>
    <t>51094047</t>
  </si>
  <si>
    <t>NCPE0021</t>
  </si>
  <si>
    <t>Marshall Stanmore III Bluetooth 三代藍牙喇叭-經典黑</t>
  </si>
  <si>
    <t>STANMORE III/BK</t>
  </si>
  <si>
    <t>51094048</t>
  </si>
  <si>
    <t>NCPE0022</t>
  </si>
  <si>
    <t>350x203x188</t>
  </si>
  <si>
    <t>*動態音量第三代再進化,音域更寬廣 *簡單配對、播放 *多種連接方式- 藍牙5.2. RCA 和3.5 毫米音源輸入 *環保構造70%再生塑料 *經典搖滾外觀</t>
  </si>
  <si>
    <t>Marshall Stanmore III Bluetooth 三代藍牙喇叭-奶油白</t>
  </si>
  <si>
    <t>STANMORE III/WH</t>
  </si>
  <si>
    <t>51094049</t>
  </si>
  <si>
    <t>NCPE0023</t>
  </si>
  <si>
    <t>Marshall Woburn III 三代藍牙喇叭-經典黑</t>
  </si>
  <si>
    <t>WOBURN III/BK</t>
  </si>
  <si>
    <t>51094050</t>
  </si>
  <si>
    <t>NCPE0024</t>
  </si>
  <si>
    <t>400x317x203</t>
  </si>
  <si>
    <t>*支援多種音源輸入：藍牙5.2無線連接、3.5mm音源、RCA、HDMI輸入*環保構造70%再生塑料 *經典搖滾外觀</t>
  </si>
  <si>
    <t>Marshall Woburn III 三代藍牙喇叭-奶油白</t>
  </si>
  <si>
    <t>WOBURN III/WH</t>
  </si>
  <si>
    <t>51094051</t>
  </si>
  <si>
    <t>NCPE0025</t>
  </si>
  <si>
    <t>Bose SoundLink Revolve+ II 藍牙揚聲器-黑</t>
  </si>
  <si>
    <t>SoundLink Revolve+ II blk</t>
  </si>
  <si>
    <t>51094067</t>
  </si>
  <si>
    <t>NCPE002N</t>
  </si>
  <si>
    <t>184x105x105</t>
  </si>
  <si>
    <t>*可播放長達 17 小時*防水等級IP55*支援特定藍牙揚聲器相互配對*可使用Bose Connect APP 進行個人化設定*兩台以上即可享受立體聲與派對模式。</t>
  </si>
  <si>
    <t>Bose SoundLink Revolve+ II 藍牙揚聲器-銀</t>
  </si>
  <si>
    <t>SoundLink Revolve+ II slv</t>
  </si>
  <si>
    <t>51094068</t>
  </si>
  <si>
    <t>NCPE002O</t>
  </si>
  <si>
    <t>Bose 電視音響</t>
  </si>
  <si>
    <t>TV Speaker</t>
  </si>
  <si>
    <t>51094076</t>
  </si>
  <si>
    <t>NCPE002W</t>
  </si>
  <si>
    <t>56x594x102</t>
  </si>
  <si>
    <t>*輕鬆提升電視聲音效果*體積小巧，聲音強勁*安裝簡單，使用容易*增強對白清晰度與低音表現*可選購重低音音箱搭配使用</t>
  </si>
  <si>
    <t>宙宣</t>
  </si>
  <si>
    <t>Harman Kardon</t>
  </si>
  <si>
    <t>harman/kardon Luna 便攜防水藍牙喇叭(黑)</t>
  </si>
  <si>
    <t>Luna /BLK</t>
  </si>
  <si>
    <t>51094085</t>
  </si>
  <si>
    <t>NCPE003M</t>
  </si>
  <si>
    <t>2024/1/19新機上架</t>
  </si>
  <si>
    <t>210x78x80</t>
  </si>
  <si>
    <t>*輸出功率達40W*兩顆Luna可立體聲音效配對*藍牙版本：5.3*IP67防水防塵</t>
  </si>
  <si>
    <t>harman/kardon Luna 便攜防水藍牙喇叭(灰)</t>
  </si>
  <si>
    <t>Luna /GREY</t>
  </si>
  <si>
    <t>51094086</t>
  </si>
  <si>
    <t>NCPE003N</t>
  </si>
  <si>
    <t>211x78x80</t>
  </si>
  <si>
    <t>harman/kardon - AURA STUDIO 4 無線藍牙喇叭</t>
  </si>
  <si>
    <t>Aura 4/BLK</t>
  </si>
  <si>
    <t>51094089</t>
  </si>
  <si>
    <t>NCPE003Q</t>
  </si>
  <si>
    <t>230x230x280</t>
  </si>
  <si>
    <t>*130mm低音單體*360° 環繞立體音效，*6個40mm中高頻單體*5種可調鑽石波紋動態燈光效果，360° LED呼吸燈</t>
  </si>
  <si>
    <t>Marshall Emberton III 第三代藍牙喇叭-古銅黑</t>
  </si>
  <si>
    <t>EMBERTON III/BK</t>
  </si>
  <si>
    <t>51094091</t>
  </si>
  <si>
    <t>NCPE0058</t>
  </si>
  <si>
    <t>160x68x76.9</t>
  </si>
  <si>
    <t>Marshall Emberton III 第三代藍牙喇叭-奶油白</t>
  </si>
  <si>
    <t>EMBERTON III/WH</t>
  </si>
  <si>
    <t>51094092</t>
  </si>
  <si>
    <t>NCPE0059</t>
  </si>
  <si>
    <t>161x68x76.9</t>
  </si>
  <si>
    <t>UE</t>
  </si>
  <si>
    <t>UE WONDERBOOM 4 防水無線藍牙喇叭 潮玩黑</t>
  </si>
  <si>
    <t>UE WONDERBOOM 4 黑</t>
  </si>
  <si>
    <t>51094101</t>
  </si>
  <si>
    <t>NCPE0068</t>
  </si>
  <si>
    <t>*超小體積，超大音量！*無線藍牙傳輸，最遠達 40 公尺*IP67 防水等級*充電 2.6 小時，續航力 14 小時*戶外增強模式、Podcast模式*2顆串聯配對</t>
  </si>
  <si>
    <t>二年</t>
  </si>
  <si>
    <t>UE WONDERBOOM 4 防水無線藍牙喇叭 海水藍</t>
  </si>
  <si>
    <t>UE WONDERBOOM 4 藍</t>
  </si>
  <si>
    <t>51094102</t>
  </si>
  <si>
    <t>NCPE0069</t>
  </si>
  <si>
    <t>UE WONDERBOOM 4 防水無線藍牙喇叭 質感灰</t>
  </si>
  <si>
    <t>UE WONDERBOOM 4 灰</t>
  </si>
  <si>
    <t>51094103</t>
  </si>
  <si>
    <t>NCPE0070</t>
  </si>
  <si>
    <t>UE WONDERBOOM 4 防水無線藍牙喇叭 蜜糖粉</t>
  </si>
  <si>
    <t>UE WONDERBOOM 4 粉</t>
  </si>
  <si>
    <t>51094104</t>
  </si>
  <si>
    <t>NCPE0071</t>
  </si>
  <si>
    <t>UE BOOM 4 360度防水藍牙喇叭四代 潮玩黑</t>
  </si>
  <si>
    <t>UE BOOM 4 黑</t>
  </si>
  <si>
    <t>51094105</t>
  </si>
  <si>
    <t>NCPE0072</t>
  </si>
  <si>
    <t>*重低音升級，60-100 Hz 聲音更宏亮*藍牙傳輸，最遠達 45公尺*IP67 防水防塵，可漂浮於水面*USB-C充電，續航力 15小時*自訂義EQ，5種預設模式</t>
  </si>
  <si>
    <t>UE BOOM 4 360度防水藍牙喇叭四代 海水藍</t>
  </si>
  <si>
    <t>UE BOOM 4 藍</t>
  </si>
  <si>
    <t>51094106</t>
  </si>
  <si>
    <t>NCPE0073</t>
  </si>
  <si>
    <t>UE BOOM 4 360度防水藍牙喇叭四代 蜜糖粉</t>
  </si>
  <si>
    <t>UE BOOM 4 粉</t>
  </si>
  <si>
    <t>51094107</t>
  </si>
  <si>
    <t>NCPE0074</t>
  </si>
  <si>
    <t>UE BOOM 4 360度防水藍牙喇叭四代 薰衣紫</t>
  </si>
  <si>
    <t>UE BOOM 4 紫</t>
  </si>
  <si>
    <t>51094108</t>
  </si>
  <si>
    <t>NCPE0075</t>
  </si>
  <si>
    <t>UE MEGABOOM 4 超大音量360度防水藍牙喇叭四代 潮玩黑</t>
  </si>
  <si>
    <t>UE MEGABOOM 4 潮玩黑</t>
  </si>
  <si>
    <t>51094109</t>
  </si>
  <si>
    <t>NCPE0076</t>
  </si>
  <si>
    <t>*重低音升級，50-100 Hz 聲音更宏亮*藍牙傳輸，最遠達 45公尺*IP67 防水防塵，可漂浮於水面*USB-C充電，續航力 15小時*自訂義EQ，5種預設模式</t>
  </si>
  <si>
    <t>UE MEGABOOM 4 超大音量360度防水藍牙喇叭四代 海水藍</t>
  </si>
  <si>
    <t>UE MEGABOOM 4 海水藍</t>
  </si>
  <si>
    <t>51094110</t>
  </si>
  <si>
    <t>NCPE0077</t>
  </si>
  <si>
    <t>UE MEGABOOM 4 超大音量360度防水藍牙喇叭四代 蜜糖粉</t>
  </si>
  <si>
    <t>UE MEGABOOM 4 蜜糖粉</t>
  </si>
  <si>
    <t>51094111</t>
  </si>
  <si>
    <t>NCPE0078</t>
  </si>
  <si>
    <t>UE MEGABOOM 4 超大音量360度防水藍牙喇叭四代 薰衣紫</t>
  </si>
  <si>
    <t>UE MEGABOOM 4 薰衣紫</t>
  </si>
  <si>
    <t>51094112</t>
  </si>
  <si>
    <t>NCPE0079</t>
  </si>
  <si>
    <t>UE MINIROLL 攜帶式藍牙喇叭 潮玩黑</t>
  </si>
  <si>
    <t>UE MINIROLL 潮玩黑</t>
  </si>
  <si>
    <t>51094113</t>
  </si>
  <si>
    <t>NCPE0080</t>
  </si>
  <si>
    <t>*輕巧便攜音質宏亮 *無線藍牙傳輸 *IP67防水防摔 *續航力12小時 *Auracast技術無限串聯</t>
  </si>
  <si>
    <t>UE MINIROLL 攜帶式藍牙喇叭 海水藍</t>
  </si>
  <si>
    <t>UE MINIROLL 海水藍</t>
  </si>
  <si>
    <t>51094114</t>
  </si>
  <si>
    <t>NCPE0081</t>
  </si>
  <si>
    <t>UE MINIROLL 攜帶式藍牙喇叭 蜜糖粉</t>
  </si>
  <si>
    <t>UE MINIROLL 蜜糖粉</t>
  </si>
  <si>
    <t>51094115</t>
  </si>
  <si>
    <t>NCPE0082</t>
  </si>
  <si>
    <t>UE MINIROLL 攜帶式藍牙喇叭 質感灰</t>
  </si>
  <si>
    <t>UE MINIROLL 質感灰</t>
  </si>
  <si>
    <t>51094116</t>
  </si>
  <si>
    <t>NCPE0083</t>
  </si>
  <si>
    <t>Marshall Willen II 二代攜帶式藍牙喇叭-古銅黑</t>
  </si>
  <si>
    <t>WILLEN_II/BK</t>
  </si>
  <si>
    <t>51094121</t>
  </si>
  <si>
    <t>NCPE0088</t>
  </si>
  <si>
    <t>101.6x100.5x40.4</t>
  </si>
  <si>
    <t>*最⻑15⼩時無線播放續航⼒*IP67防塵防水等級*STACK模式 多音箱播放*內建麥克風</t>
  </si>
  <si>
    <t>Marshall Willen II 二代攜帶式藍牙喇叭-奶油白</t>
  </si>
  <si>
    <t>WILLEN_II/WH</t>
  </si>
  <si>
    <t>51094122</t>
  </si>
  <si>
    <t>NCPE0089</t>
  </si>
  <si>
    <t>哈曼卡頓Onyx Studio 9 S9 可攜式藍芽喇叭-灰</t>
  </si>
  <si>
    <t>Onyx Studio 9 (Grey)</t>
  </si>
  <si>
    <t>51094128</t>
  </si>
  <si>
    <t>NCPE0092</t>
  </si>
  <si>
    <t>*卓越的聲音效能與更寬廣的音場*外觀時尚的經典設計*藍牙5.3音樂串流*透過 Auracast™ 進行多喇叭連接*內建電池，播放時間長達 8 小時*可使用兩個喇叭以增強立體聲音效*Harman Kardon One 應用程式</t>
  </si>
  <si>
    <t>哈曼卡頓Onyx Studio 9 S9 可攜式藍芽喇叭-黑</t>
  </si>
  <si>
    <t>Onyx Studio 9 (Black)</t>
  </si>
  <si>
    <t>51094129</t>
  </si>
  <si>
    <t>NCPE0093</t>
  </si>
  <si>
    <t>Harman/Kardon SOUNDSTICKS_5 2.1聲道多媒體水母喇叭(黑)</t>
  </si>
  <si>
    <t>SOUNDSTICKS 5 (Black)</t>
  </si>
  <si>
    <t>51094130</t>
  </si>
  <si>
    <t>NCPE013A</t>
  </si>
  <si>
    <t>*為您的音樂帶來燈光效果
*Bluetooth® 5.4 音樂串流
*新增 HDMI ARC 連線能力
*Harman Kardon One 應用程式
*透過 Auracast™ 進行多喇叭連接</t>
  </si>
  <si>
    <t>Harman/Kardon SOUNDSTICKS_5 2.1聲道多媒體水母喇叭(白)</t>
  </si>
  <si>
    <t>SOUNDSTICKS 5 (White)</t>
  </si>
  <si>
    <t>51094131</t>
  </si>
  <si>
    <t>NCPE013B</t>
  </si>
  <si>
    <t xml:space="preserve">*為您的音樂帶來燈光效果
*Bluetooth® 5.4 音樂串流
*新增 HDMI ARC 連線能力
*Harman Kardon One 應用程式
*透過 Auracast™ 進行多喇叭連接
</t>
  </si>
  <si>
    <t>Harman Kardon Aura Studio 5</t>
  </si>
  <si>
    <t>AuraStudio5</t>
  </si>
  <si>
    <t>51094132</t>
  </si>
  <si>
    <t>NCPE013X</t>
  </si>
  <si>
    <t>經典設計，重新詮釋
Constant Sound Field 與三向喇叭設計
光的全新境界，與音樂同步的獨特環境氛圍照明
藍牙音樂串流
透過 Auracast™ 進行多喇叭連接，使用兩個喇叭以增強立體聲音效
Harman Kardon One 應用程式
部分採用再生材質製成</t>
  </si>
  <si>
    <t>BENQ 24型GW2490光智慧護眼螢幕100Hz(IPS )_271B03(電腦螢幕無安裝)</t>
  </si>
  <si>
    <t>GW2490</t>
  </si>
  <si>
    <t>51095767</t>
  </si>
  <si>
    <t>NCTV01O4</t>
  </si>
  <si>
    <t>408x540x182</t>
  </si>
  <si>
    <t>*獨家專利可調式光智慧護眼技術 *TÜV 德國萊茵認證 eyesafe 2.0 *流暢觀影~100Hz 無殘影動態影像 *獨家 Coding 模式 *電子紙模式</t>
  </si>
  <si>
    <t>允收效期不足者請洽廠商換貨</t>
  </si>
  <si>
    <t>商品名稱</t>
  </si>
  <si>
    <t>材料編號</t>
  </si>
  <si>
    <t>贈品代碼</t>
  </si>
  <si>
    <t>中華優惠價(以系統價格為準)</t>
  </si>
  <si>
    <t>(當月)中華獨家贈</t>
  </si>
  <si>
    <t>(次月)中華獨家贈</t>
  </si>
  <si>
    <t>DM</t>
  </si>
  <si>
    <t>商品重量(單位:公克)</t>
  </si>
  <si>
    <t>商品保固</t>
  </si>
  <si>
    <t>商品總效期(天)</t>
  </si>
  <si>
    <t>客戶允收效期(天)</t>
  </si>
  <si>
    <t>環保標章</t>
  </si>
  <si>
    <t>環保標章到期日</t>
  </si>
  <si>
    <t>綠色標章</t>
  </si>
  <si>
    <t>居家生活用品</t>
  </si>
  <si>
    <t>延巨股份有限公司</t>
  </si>
  <si>
    <t>ZWILLING 德國雙人</t>
  </si>
  <si>
    <t>居家_德國雙人NOVA 24cm雙耳深湯鍋(含蓋)+湯杓</t>
  </si>
  <si>
    <t>NV-2460P</t>
  </si>
  <si>
    <t>51007008</t>
  </si>
  <si>
    <t>IGEM118O</t>
  </si>
  <si>
    <t>2025/3/1上架</t>
  </si>
  <si>
    <t>不繡鋼</t>
  </si>
  <si>
    <t>*專利鍋底製作技術，導熱快傳熱均勻 *鍋緣不低漏設計 使用安全方便 *全透明強化玻璃蓋，安全環保，烹飪過程色香盡在掌握 *鍋蓋密封性能強，水分不易揮發，可做少水的烹飪 *無滴漏傾倒邊緣，清潔又衛生 *鍋身內部鏡面拋光，外部霧面設計，更顯時尚高雅 *鍋體內壁圓弧角，易於徹底傾倒和清洗 *導熱快，傳熱均勻，有效縮短預熱時間，適用各式爐具</t>
  </si>
  <si>
    <t>2600</t>
  </si>
  <si>
    <t>居家_德國雙人NOVA 24cm雙耳深湯鍋(含蓋)</t>
  </si>
  <si>
    <t>NV-2478P</t>
  </si>
  <si>
    <t>51007009</t>
  </si>
  <si>
    <t>IGEM118P</t>
  </si>
  <si>
    <t>7.8L</t>
  </si>
  <si>
    <t>*專利鍋底製作技術，導熱快傳熱均勻 *鍋緣不低漏設計 使用安全方便 *全透明強化玻璃蓋，安全環保，烹飪過程色香盡在掌握 *鍋蓋密封性能強，水分不易揮發，可做少水的烹飪 *無滴漏傾倒邊緣，清潔又衛生 *鍋身內部鏡面拋光，外部霧面設計，更顯時尚高雅 *鍋體內壁圓弧角，易於徹底傾倒和清洗*導熱快，傳熱均勻，有效縮短預熱時間，適用各式爐具</t>
  </si>
  <si>
    <t>2530</t>
  </si>
  <si>
    <t>居家_德國雙人TWIN Point S五件式刀座組</t>
  </si>
  <si>
    <t>TP-05P</t>
  </si>
  <si>
    <t>51007010</t>
  </si>
  <si>
    <t>IGEM118Q</t>
  </si>
  <si>
    <t>■ 中式片刀
  尺寸：長18cm 
 ■ 日式廚刀
  尺寸：長18cm 
 ■ 削皮刀
  尺寸：長8cm 
 ■ 廚房剪
  尺寸：20.4cm 
 ■ 刀座
  尺寸：16.5cm</t>
  </si>
  <si>
    <t>*中式片刀特性：適用於肉品、蔬果之切割，不可當剁刀使用。 (建議可與日式廚刀作生食
  、熟食分開使用)
*日式廚刀特性：採用德國雙人自行研發鋼材製作，鋒利好切，硬度高防滑手把、握把護手
  設計，輕巧好握適用於各類蔬果、肉品切割及切絲、切片用。
*削皮刀特性：適用於水果及蔬果削皮。
*廚房剪特性：家庭必備，有微波鋸齒咬合食物不打滑。食指放在剪刀把手外較好使力可
  剪蔬菜（如蔥、香菇）、水果（如葡萄、荔枝、龍眼）肉品、海鮮（如蝦
  子、花枝、魷魚、魚鰭），亦可當雜物剪（如剪塑膠袋、繩子、厚紙板、
  花梗等），中間鋸齒狀可夾核桃、糖炒粟子、螃蟹腳（先夾碎再剪）、開
  保特瓶蓋（夾住瓶口再旋轉瓶身）。
*刀座材質：上色樺木</t>
  </si>
  <si>
    <t>2060</t>
  </si>
  <si>
    <t>Selene</t>
  </si>
  <si>
    <t>居家_Selene二件式環保餐具組三組</t>
  </si>
  <si>
    <t>TJ2-1658AN</t>
  </si>
  <si>
    <t>51007015</t>
  </si>
  <si>
    <t>IGEM118V</t>
  </si>
  <si>
    <t>湯匙-20.8cm
 筷子-20.8cm</t>
  </si>
  <si>
    <t>*304不鏽鋼堅固耐用好清洗</t>
  </si>
  <si>
    <t>345</t>
  </si>
  <si>
    <t>居家_Selene鑄鐵炒菜鍋30cm</t>
  </si>
  <si>
    <t>TE-30</t>
  </si>
  <si>
    <t>51007016</t>
  </si>
  <si>
    <t>IGEM118W</t>
  </si>
  <si>
    <t>橘黑</t>
  </si>
  <si>
    <t>30cm</t>
  </si>
  <si>
    <t>*質地結實堅硬、儲熱效果極佳、密度細緻，擁有絕佳的抗酸鹼度，可有效保護鑄鐵鍋具避免生鏽，也不易沾黏食材，雖然厚重卻很耐用，深受專業廚師及家庭使用，鑄鐵炒鍋導熱均勻且有優異的保溫特性，可以把高溫保持在鍋內，食物不易降溫，可享用不同風味之佳餚。</t>
  </si>
  <si>
    <t>2740</t>
  </si>
  <si>
    <t>德國雙人STYLE六件式刀座組</t>
  </si>
  <si>
    <t>MO-306</t>
  </si>
  <si>
    <t>51007017</t>
  </si>
  <si>
    <t>IGEM1223</t>
  </si>
  <si>
    <t>2120</t>
  </si>
  <si>
    <t>德國雙人單柄深湯鍋3L</t>
  </si>
  <si>
    <t>CS-2030</t>
  </si>
  <si>
    <t>51007018</t>
  </si>
  <si>
    <t>IGEM1276</t>
  </si>
  <si>
    <t>2025/5/14上架</t>
  </si>
  <si>
    <t>1490</t>
  </si>
  <si>
    <t>居家_德國雙人二件式餐具組</t>
  </si>
  <si>
    <t>DN-202</t>
  </si>
  <si>
    <t>51007019</t>
  </si>
  <si>
    <t>IGEM128M</t>
  </si>
  <si>
    <t>2025/5/28上架</t>
  </si>
  <si>
    <t>2025/05/28</t>
  </si>
  <si>
    <t>63</t>
  </si>
  <si>
    <t>Kleenex 舒潔</t>
  </si>
  <si>
    <t>居家_【Kleenex舒潔】雲柔舒適抽取衛生紙(100抽x10包*6串)</t>
  </si>
  <si>
    <t>Kleenex-001</t>
  </si>
  <si>
    <t>51016647</t>
  </si>
  <si>
    <t>IGEM122W</t>
  </si>
  <si>
    <t>*舒潔品質，鬆軟舒適*不添加螢光劑、不染色*可丟入馬桶中，於水中分解</t>
  </si>
  <si>
    <t>2026.07</t>
  </si>
  <si>
    <t>9250</t>
  </si>
  <si>
    <t>居家_【象印】旋蓋不銹鋼真空保溫杯480ml-檸檬黃</t>
  </si>
  <si>
    <t>SU-AA48-YM</t>
  </si>
  <si>
    <t>51016795</t>
  </si>
  <si>
    <t>IGEM146G</t>
  </si>
  <si>
    <t>檸檬黃</t>
  </si>
  <si>
    <t>480mL</t>
  </si>
  <si>
    <t>*首創一體式中栓上蓋再進化更輕巧*可裝運動飲料 防沾塗層plus*象印獨創真空技術*可使用洗碗烘碗機(全零件)</t>
  </si>
  <si>
    <t>2026.05</t>
  </si>
  <si>
    <t>220</t>
  </si>
  <si>
    <t>居家_【象印】旋蓋不銹鋼真空保溫杯480ml-粉膚色</t>
  </si>
  <si>
    <t>SU-AA48-CP</t>
  </si>
  <si>
    <t>51016796</t>
  </si>
  <si>
    <t>IGEM146H</t>
  </si>
  <si>
    <t>粉膚色</t>
  </si>
  <si>
    <t>居家_【象印】旋蓋不銹鋼真空保溫杯480ml-冰沁紫</t>
  </si>
  <si>
    <t>SU-AA48-VM</t>
  </si>
  <si>
    <t>51016797</t>
  </si>
  <si>
    <t>IGEM146I</t>
  </si>
  <si>
    <t>冰沁紫</t>
  </si>
  <si>
    <t>居家_【象印】旋蓋不銹鋼真空保溫杯480ml-霧黑色</t>
  </si>
  <si>
    <t>SU-AA48-BA</t>
  </si>
  <si>
    <t>51016798</t>
  </si>
  <si>
    <t>IGEM146J</t>
  </si>
  <si>
    <t>霧黑色</t>
  </si>
  <si>
    <t>居家_【象印】旋蓋不銹鋼真空保溫杯600ml-晨光白</t>
  </si>
  <si>
    <t>SM-GS60-WA</t>
  </si>
  <si>
    <t>51016799</t>
  </si>
  <si>
    <t>IGEM146K</t>
  </si>
  <si>
    <t>晨光白</t>
  </si>
  <si>
    <t>600mL</t>
  </si>
  <si>
    <t>270</t>
  </si>
  <si>
    <t>居家_【象印】旋蓋不銹鋼真空保溫杯600ml-星空黑</t>
  </si>
  <si>
    <t>SM-GS60-BA</t>
  </si>
  <si>
    <t>51016800</t>
  </si>
  <si>
    <t>IGEM146L</t>
  </si>
  <si>
    <t>星空黑</t>
  </si>
  <si>
    <t>居家_【象印】旋蓋不銹鋼真空保溫杯600ml-松石綠</t>
  </si>
  <si>
    <t>SM-GS60-GM</t>
  </si>
  <si>
    <t>51016801</t>
  </si>
  <si>
    <t>IGEM146M</t>
  </si>
  <si>
    <t>松石綠</t>
  </si>
  <si>
    <t>居家_【象印】旋蓋不銹鋼真空保溫杯600ml-冰沁紫</t>
  </si>
  <si>
    <t>SM-GS60-VM</t>
  </si>
  <si>
    <t>51016802</t>
  </si>
  <si>
    <t>IGEM146N</t>
  </si>
  <si>
    <t>居家_【象印】旋蓋不銹鋼真空保溫杯720ml-星空黑</t>
  </si>
  <si>
    <t>SM-GS72-BA</t>
  </si>
  <si>
    <t>51016803</t>
  </si>
  <si>
    <t>IGEM146O</t>
  </si>
  <si>
    <t>720mL</t>
  </si>
  <si>
    <t>310</t>
  </si>
  <si>
    <t>居家_【象印】旋蓋不銹鋼真空保溫杯720ml-松石綠</t>
  </si>
  <si>
    <t>SM-GS72-GM</t>
  </si>
  <si>
    <t>51016804</t>
  </si>
  <si>
    <t>IGEM146P</t>
  </si>
  <si>
    <t>居家_【象印】旋蓋不銹鋼真空保溫杯720ml-冰沁紫</t>
  </si>
  <si>
    <t>SM-GS72-VM</t>
  </si>
  <si>
    <t>51016805</t>
  </si>
  <si>
    <t>IGEM146Q</t>
  </si>
  <si>
    <t>居家_【象印】彈蓋式不銹鋼真空保溫杯600ml-午夜黑</t>
  </si>
  <si>
    <t>SM-VB60-BM</t>
  </si>
  <si>
    <t>51016806</t>
  </si>
  <si>
    <t>IGEM146R</t>
  </si>
  <si>
    <t>午夜黑</t>
  </si>
  <si>
    <t>*可裝運動飲料 防沾塗層plus*不用分解的一體式中栓*象印獨創真空技術*高效保溫保冷力</t>
  </si>
  <si>
    <t>260</t>
  </si>
  <si>
    <t>居家_【象印】彈蓋式不銹鋼真空保溫杯600ml-海洋藍</t>
  </si>
  <si>
    <t>SM-VB60-AM</t>
  </si>
  <si>
    <t>51016807</t>
  </si>
  <si>
    <t>IGEM146S</t>
  </si>
  <si>
    <t>海洋藍</t>
  </si>
  <si>
    <t>居家_【象印】彈蓋式不銹鋼真空保溫杯600ml-開心果綠</t>
  </si>
  <si>
    <t>SM-VB60-GM</t>
  </si>
  <si>
    <t>51016808</t>
  </si>
  <si>
    <t>IGEM146T</t>
  </si>
  <si>
    <t>居家_【象印】彈蓋式不銹鋼真空保溫杯600ml-櫻花粉</t>
  </si>
  <si>
    <t>SM-VB60-PM</t>
  </si>
  <si>
    <t>51016809</t>
  </si>
  <si>
    <t>IGEM146U</t>
  </si>
  <si>
    <t>居家_【象印】彈蓋式不銹鋼真空保溫杯720ml-午夜黑</t>
  </si>
  <si>
    <t>SM-VB72-BM</t>
  </si>
  <si>
    <t>51016810</t>
  </si>
  <si>
    <t>IGEM146V</t>
  </si>
  <si>
    <t>2025.11</t>
  </si>
  <si>
    <t>290</t>
  </si>
  <si>
    <t>居家_【象印】彈蓋式不銹鋼真空保溫杯720ml-海洋藍</t>
  </si>
  <si>
    <t>SM-VB72-AM</t>
  </si>
  <si>
    <t>51016811</t>
  </si>
  <si>
    <t>IGEM146W</t>
  </si>
  <si>
    <t>居家_【象印】彈蓋式不銹鋼真空保溫杯720ml-櫻花粉</t>
  </si>
  <si>
    <t>SM-VB72-PM</t>
  </si>
  <si>
    <t>51016812</t>
  </si>
  <si>
    <t>IGEM146X</t>
  </si>
  <si>
    <t>居家_【象印】彈蓋式不銹鋼真空保溫杯950ml-午夜黑</t>
  </si>
  <si>
    <t>SM-VB95-BM</t>
  </si>
  <si>
    <t>51016813</t>
  </si>
  <si>
    <t>IGEM146Y</t>
  </si>
  <si>
    <t>950mL</t>
  </si>
  <si>
    <t>330</t>
  </si>
  <si>
    <t>居家_【象印】彈蓋式不銹鋼真空保溫杯950ml-海洋藍</t>
  </si>
  <si>
    <t>SM-VB95-AM</t>
  </si>
  <si>
    <t>51016814</t>
  </si>
  <si>
    <t>IGEM146Z</t>
  </si>
  <si>
    <t>居家_【象印】彈蓋式不銹鋼真空保溫杯950ml-冷光紫</t>
  </si>
  <si>
    <t>SM-VB95-VM</t>
  </si>
  <si>
    <t>51016815</t>
  </si>
  <si>
    <t>IGEM1470</t>
  </si>
  <si>
    <t>冷光紫</t>
  </si>
  <si>
    <t>居家_【象印】不鏽鋼真空保溫保冷杯600ml-不銹鋼色</t>
  </si>
  <si>
    <t>SM-RB60E-XA</t>
  </si>
  <si>
    <t>51016816</t>
  </si>
  <si>
    <t>IGEM1471</t>
  </si>
  <si>
    <t>*吊環上蓋設計 *一體式中栓，配件不丟好清潔 *可以使用洗碗機清潔 *光潔飲用杯口，飲水舒適</t>
  </si>
  <si>
    <t>2025.12</t>
  </si>
  <si>
    <t>居家_【象印】不鏽鋼真空保溫保冷杯600ml-月光白色</t>
  </si>
  <si>
    <t>SM-RB60E-WA</t>
  </si>
  <si>
    <t>51016817</t>
  </si>
  <si>
    <t>IGEM1472</t>
  </si>
  <si>
    <t>月光白色</t>
  </si>
  <si>
    <t>居家_【象印】不鏽鋼真空保溫保冷杯600ml-曜石黑色</t>
  </si>
  <si>
    <t>SM-RB60E-BA</t>
  </si>
  <si>
    <t>51016818</t>
  </si>
  <si>
    <t>IGEM1473</t>
  </si>
  <si>
    <t>曜石黑色</t>
  </si>
  <si>
    <t>居家_【象印】不鏽鋼真空保溫保冷杯750ml-不銹鋼色</t>
  </si>
  <si>
    <t>SM-RB75E-XA</t>
  </si>
  <si>
    <t>51016819</t>
  </si>
  <si>
    <t>IGEM1474</t>
  </si>
  <si>
    <t>750mL</t>
  </si>
  <si>
    <t>居家_【象印】不鏽鋼真空保溫保冷杯750ml-月光白色</t>
  </si>
  <si>
    <t>SM-RB75E-WA</t>
  </si>
  <si>
    <t>51016820</t>
  </si>
  <si>
    <t>IGEM1475</t>
  </si>
  <si>
    <t>居家_【象印】不鏽鋼真空保溫保冷杯750ml-曜石黑色</t>
  </si>
  <si>
    <t>SM-RB75E-BA</t>
  </si>
  <si>
    <t>51016821</t>
  </si>
  <si>
    <t>IGEM1476</t>
  </si>
  <si>
    <t>拓界國際有限公司</t>
  </si>
  <si>
    <t>舒希</t>
  </si>
  <si>
    <t>居家_【舒希】HOUSUXI-Tritan輕透舒吸杯(附彈跳吸管)760ml-奶油白</t>
  </si>
  <si>
    <t>4713361126390</t>
  </si>
  <si>
    <t>51017071</t>
  </si>
  <si>
    <t>IGEM154V</t>
  </si>
  <si>
    <t>★【760ml 清透X好型 輕飲時光點亮盛夏！】
【專為台灣人設計的輕透手搖飲杯】
【彈跳式吸管設計，吸管藏起來！】
有感輕量設計，全杯重量230g
吸管不含BPA/塑化劑
採用無毒耐磨TRITAN材質
杯底蛋型圓潤設計，配料不堆積
一蓋兩用，即飲/吸管，好方便
760ml市售大杯飲料都能裝
【設計第D228096號】</t>
  </si>
  <si>
    <t>2026.04</t>
  </si>
  <si>
    <t>230</t>
  </si>
  <si>
    <t>居家_【舒希】HOUSUXI-Tritan輕透舒吸杯(附彈跳吸管)760ml-燕麥奶</t>
  </si>
  <si>
    <t>4713361126406</t>
  </si>
  <si>
    <t>51017072</t>
  </si>
  <si>
    <t>IGEM154W</t>
  </si>
  <si>
    <t>居家_【舒希】HOUSUXI-Tritan輕透舒吸杯(附彈跳吸管)760ml-淺水藍</t>
  </si>
  <si>
    <t>4713361126413</t>
  </si>
  <si>
    <t>51017073</t>
  </si>
  <si>
    <t>IGEM154X</t>
  </si>
  <si>
    <t>居家_【舒希】HOUSUXI-Tritan輕透舒吸杯(附彈跳吸管)760ml-薄荷綠</t>
  </si>
  <si>
    <t>4713361126420</t>
  </si>
  <si>
    <t>51017074</t>
  </si>
  <si>
    <t>IGEM154Y</t>
  </si>
  <si>
    <t>居家_【舒希】HOUSUXI-Tritan輕透舒吸杯(附彈跳吸管)760ml-淺粉紅</t>
  </si>
  <si>
    <t>4713361126437</t>
  </si>
  <si>
    <t>51017075</t>
  </si>
  <si>
    <t>IGEM154Z</t>
  </si>
  <si>
    <t>居家_【舒希】HOUSUXI-Tritan輕透舒吸杯(附彈跳吸管)760ml-淡雅紫</t>
  </si>
  <si>
    <t>4713361126444</t>
  </si>
  <si>
    <t>51017076</t>
  </si>
  <si>
    <t>IGEM1550</t>
  </si>
  <si>
    <t>Hipporizz</t>
  </si>
  <si>
    <t>【2026/6/8起交貨】居家_(白)Hipporizz Flow 靜音微光風扇</t>
  </si>
  <si>
    <t>Hipporizz Flow 靜音微光風扇</t>
  </si>
  <si>
    <t>51018097</t>
  </si>
  <si>
    <t>IGEM15EQ</t>
  </si>
  <si>
    <t>310x150x130</t>
  </si>
  <si>
    <t xml:space="preserve">*「靜音、微光、無線」讓風不再打擾生活
*淺眠體質｜睡覺時，不被風聲吵醒  
*100 段風量微調｜工作時，風剛好存在
*13 色氛圍光｜夜晚時，有光就很安心"
</t>
  </si>
  <si>
    <t>995</t>
  </si>
  <si>
    <t>KINYO</t>
  </si>
  <si>
    <t>居家宅配_Kinyo溫感煥顏導入刮痧儀AMR-205(粉)</t>
  </si>
  <si>
    <t>AMR-205(粉)</t>
  </si>
  <si>
    <t>51018098</t>
  </si>
  <si>
    <t>IGEM15H9</t>
  </si>
  <si>
    <t>2026/07/13</t>
  </si>
  <si>
    <t>170</t>
  </si>
  <si>
    <t>SOODATEK</t>
  </si>
  <si>
    <t>居家_SOODATEK 多功能吊掛露營燈 SODL-ABPC8000GR</t>
  </si>
  <si>
    <t>SODL-ABPC8000GR</t>
  </si>
  <si>
    <t>51018099</t>
  </si>
  <si>
    <t>IGEM15HX</t>
  </si>
  <si>
    <t>83x83x136</t>
  </si>
  <si>
    <t xml:space="preserve">*雙效模式，可隨心切換，滿足多種場景需求
*兼顧防水，IPX5級生活防水，可抵擋戶外風雨
*8000mAh 大容量電池，持久光照，使用時間更長
*輕巧方便攜帶，小巧不占空間，手提隨拿隨走
*懸掛式設計，帳篷/戶外使用更方便，懸掛光照範圍更廣
</t>
  </si>
  <si>
    <t>529</t>
  </si>
  <si>
    <t>American Tourister 美國旅行者</t>
  </si>
  <si>
    <t>居家_(黑)美國旅行者 19吋 VELOX 前開式/上掀式可擴充輕量按鍵式煞車輪行李箱/登機箱 UN8*09001 黑色</t>
  </si>
  <si>
    <t>UN8*09001 黑色</t>
  </si>
  <si>
    <t>51018100</t>
  </si>
  <si>
    <t>IGEM15HY</t>
  </si>
  <si>
    <t>680x460x310</t>
  </si>
  <si>
    <t xml:space="preserve">*PP材質，輕盈耐衝擊
*防爆拉鍊，讓旅行更安全放心
*全尺寸可擴充，增加收納空間
</t>
  </si>
  <si>
    <t>3000</t>
  </si>
  <si>
    <t>正常使用下保固3年</t>
  </si>
  <si>
    <t>居家_(黑)美國旅行者 25吋 VELOX 前開式/上掀式可擴充輕量按鍵式煞車輪行李箱 UN8*09003 黑色</t>
  </si>
  <si>
    <t>UN8*09003 黑色</t>
  </si>
  <si>
    <t>51018101</t>
  </si>
  <si>
    <t>IGEM15HZ</t>
  </si>
  <si>
    <t xml:space="preserve">*Duosaf™ 防盜拉鍊與內嵌式 TSA 008 海關密碼鎖
*全尺寸皆可擴充，靈活收納
*日本頂規Hinomoto煞車輪，箱側一鍵即煞
</t>
  </si>
  <si>
    <t>4100</t>
  </si>
  <si>
    <t>居家_(黑)美國旅行者 28吋 VELOX 前開式/上掀式可擴充輕量按鍵式煞車輪行李箱 UN8*09004 黑色</t>
  </si>
  <si>
    <t>UN8*09004 黑色</t>
  </si>
  <si>
    <t>51018102</t>
  </si>
  <si>
    <t>IGEM15I0</t>
  </si>
  <si>
    <t>500x330x750</t>
  </si>
  <si>
    <t>5000</t>
  </si>
  <si>
    <t>居家_(淡綠)美國旅行者 19吋 VELOX前開式/上掀式可擴充輕量按鍵式煞車輪行李箱/登機箱 UN8*31001 淡綠色</t>
  </si>
  <si>
    <t>UN8*31001 淡綠色</t>
  </si>
  <si>
    <t>51018103</t>
  </si>
  <si>
    <t>IGEM15I1</t>
  </si>
  <si>
    <t>淡綠色</t>
  </si>
  <si>
    <t>居家_(淡綠)美國旅行者 25吋 VELOX 前開式/上掀式可擴充輕量按鍵式煞車輪行李箱 UN8*31003 淡綠色</t>
  </si>
  <si>
    <t>UN8*31003 淡綠色</t>
  </si>
  <si>
    <t>51018104</t>
  </si>
  <si>
    <t>IGEM15I2</t>
  </si>
  <si>
    <t>居家_(淡綠)美國旅行者 28吋 VELOX 前開式/上掀式可擴充輕量按鍵式煞車輪行李箱 UN8*31004 淡綠色</t>
  </si>
  <si>
    <t>UN8*31004 淡綠色</t>
  </si>
  <si>
    <t>51018105</t>
  </si>
  <si>
    <t>IGEM15I3</t>
  </si>
  <si>
    <t>居家_(奶油白)美國旅行者 19吋 VELOX前開式/上掀式可擴充輕量按鍵式煞車輪行李箱/登機箱 UN8*35001</t>
  </si>
  <si>
    <t>UN8*35001 奶油白</t>
  </si>
  <si>
    <t>51018106</t>
  </si>
  <si>
    <t>IGEM15I4</t>
  </si>
  <si>
    <t>居家_(奶油白)美國旅行者 25吋 VELOX 前開式/上掀式可擴充輕量按鍵式煞車輪行李箱 UN8*35003 奶油白</t>
  </si>
  <si>
    <t>UN8*35003 奶油白</t>
  </si>
  <si>
    <t>51018107</t>
  </si>
  <si>
    <t>IGEM15I5</t>
  </si>
  <si>
    <t>居家_(奶油白)美國旅行者 28吋 VELOX 前開式/上掀式可擴充輕量按鍵式煞車輪行李箱 UN8*35004 奶油白</t>
  </si>
  <si>
    <t>UN8*35004 奶油白</t>
  </si>
  <si>
    <t>51018108</t>
  </si>
  <si>
    <t>IGEM15I6</t>
  </si>
  <si>
    <t>居家_(淺灰)美國旅行者 19吋 VELOX 前開式/上掀式可擴充輕量按鍵式煞車輪行李箱/登機箱 UN8*38001 淺灰色</t>
  </si>
  <si>
    <t>UN8*38001 淺灰色</t>
  </si>
  <si>
    <t>51018109</t>
  </si>
  <si>
    <t>IGEM15I7</t>
  </si>
  <si>
    <t>淺灰色</t>
  </si>
  <si>
    <t>居家_(淺灰)美國旅行者 25吋 VELOX 前開式/上掀式可擴充輕量按鍵式煞車輪行李箱 UN8*38003 淺灰色</t>
  </si>
  <si>
    <t>UN8*38003 淺灰色</t>
  </si>
  <si>
    <t>51018110</t>
  </si>
  <si>
    <t>IGEM15I8</t>
  </si>
  <si>
    <t>居家_(淺灰)美國旅行者 28吋 VELOX 前開式/上掀式可擴充輕量按鍵式煞車輪行李箱 UN8*38004 淺灰色</t>
  </si>
  <si>
    <t>UN8*38004 淺灰色</t>
  </si>
  <si>
    <t>51018111</t>
  </si>
  <si>
    <t>IGEM15I9</t>
  </si>
  <si>
    <t>嘉亨科技</t>
  </si>
  <si>
    <t>Timotei 蒂沐蝶</t>
  </si>
  <si>
    <t>居家_【Timotei 蒂沐蝶】植萃洗髮精500g 洗護組-玫瑰保濕</t>
  </si>
  <si>
    <t>MTMB048482369</t>
  </si>
  <si>
    <t>51020015</t>
  </si>
  <si>
    <t>IGEM1035</t>
  </si>
  <si>
    <t>500g*2</t>
  </si>
  <si>
    <t>日本原裝進口，不添加矽靈及合成著色劑，含有機認證成分配方，無添加parabens防腐劑</t>
  </si>
  <si>
    <t>2024.11</t>
  </si>
  <si>
    <t>2024/07/02</t>
  </si>
  <si>
    <t>1000</t>
  </si>
  <si>
    <t>居家_【Timotei 蒂沐蝶】植萃洗髮精500g 洗護組-茶樹清爽</t>
  </si>
  <si>
    <t>MTMB048482367</t>
  </si>
  <si>
    <t>51020016</t>
  </si>
  <si>
    <t>IGEM1036</t>
  </si>
  <si>
    <t>MEDIMIX</t>
  </si>
  <si>
    <t>居家_【印度 MEDIMIX】皇室藥草浴美肌皂200g增量版4入組-檀香</t>
  </si>
  <si>
    <t>MMDB01HS141</t>
  </si>
  <si>
    <t>51020017</t>
  </si>
  <si>
    <t>IGEM1037</t>
  </si>
  <si>
    <t>200g*4</t>
  </si>
  <si>
    <t>超人氣熱銷團購囤貨商品，溫和洗淨不刺激，遵循阿育吠陀古法草本精萃，大顆優惠包裝組</t>
  </si>
  <si>
    <t>800</t>
  </si>
  <si>
    <t>居家_【印度 MEDIMIX】皇室藥草浴美肌皂200g增量版4入組-草本</t>
  </si>
  <si>
    <t>MMDB01HS142</t>
  </si>
  <si>
    <t>51020018</t>
  </si>
  <si>
    <t>IGEM1038</t>
  </si>
  <si>
    <t>居家_【印度 MEDIMIX】皇室藥草浴美肌皂200g增量版4入組-寶貝</t>
  </si>
  <si>
    <t>MMDB01HS143</t>
  </si>
  <si>
    <t>51020019</t>
  </si>
  <si>
    <t>IGEM1039</t>
  </si>
  <si>
    <t>Tilley 澳洲Tilley</t>
  </si>
  <si>
    <t>居家_【澳洲Tilley】經典香氛泡澡球150g 盒購6入-Sex on the beach</t>
  </si>
  <si>
    <t>MTLB01FG5652</t>
  </si>
  <si>
    <t>51020022</t>
  </si>
  <si>
    <t>IGEM103C</t>
  </si>
  <si>
    <t>150g*6</t>
  </si>
  <si>
    <t>澳洲</t>
  </si>
  <si>
    <t>放鬆舒緩整天疲憊身心，促進肌膚新陳代謝,通暢毛孔，旅遊攜帶方便出門在外也能放鬆</t>
  </si>
  <si>
    <t>900</t>
  </si>
  <si>
    <t>居家_【澳洲Tilley】經典香氛泡澡球150g 盒購6入-小女孩的獨角獸</t>
  </si>
  <si>
    <t>MTLB01FG5653</t>
  </si>
  <si>
    <t>51020023</t>
  </si>
  <si>
    <t>IGEM103D</t>
  </si>
  <si>
    <t>居家_【澳洲Tilley】微醺大豆香氛蠟燭240g-薰衣草</t>
  </si>
  <si>
    <t>MTLH02FG0701</t>
  </si>
  <si>
    <t>51020024</t>
  </si>
  <si>
    <t>IGEM103E</t>
  </si>
  <si>
    <t>240g</t>
  </si>
  <si>
    <t>經過調香師精心調製，最適合拿來舒緩放鬆身心，蠟油香氛氣味比乳液更持久</t>
  </si>
  <si>
    <t>240</t>
  </si>
  <si>
    <t>居家_【澳洲Tilley】經典擴香150ml-檀香與佛手柑</t>
  </si>
  <si>
    <t>MTLB05FG0761</t>
  </si>
  <si>
    <t>51020025</t>
  </si>
  <si>
    <t>IGEM103F</t>
  </si>
  <si>
    <t>150ml</t>
  </si>
  <si>
    <t>構成美好空間的儀式感，空氣散發清新香氣，甜而不膩</t>
  </si>
  <si>
    <t>150</t>
  </si>
  <si>
    <t>居家_【Timotei 蒂沐蝶】植萃洗髮精500g 洗護組-金盞花修護</t>
  </si>
  <si>
    <t>MTMB048481270</t>
  </si>
  <si>
    <t>51020063</t>
  </si>
  <si>
    <t>IGEM105Z</t>
  </si>
  <si>
    <t>1500</t>
  </si>
  <si>
    <t>居家_【Timotei 蒂沐蝶】植萃洗髮精500g 洗護組-薰衣草豐盈</t>
  </si>
  <si>
    <t>MTMB048481272</t>
  </si>
  <si>
    <t>51020064</t>
  </si>
  <si>
    <t>IGEM1061</t>
  </si>
  <si>
    <t>居家_【Timotei 蒂沐蝶】植萃洗髮精500g 洗護組-深層純淨</t>
  </si>
  <si>
    <t>MTMB048481271</t>
  </si>
  <si>
    <t>51020065</t>
  </si>
  <si>
    <t>IGEM1062</t>
  </si>
  <si>
    <t>居家_【澳洲Tilley】經典香氛泡澡球150g 盒購6入-藍色夏威夷</t>
  </si>
  <si>
    <t>MTLB01FG5651</t>
  </si>
  <si>
    <t>51020071</t>
  </si>
  <si>
    <t>IGEM1068</t>
  </si>
  <si>
    <t>居家_【澳洲Tilley】經典香氛泡澡球150g 盒購6入-火星的日落</t>
  </si>
  <si>
    <t>MTLB01FG5654</t>
  </si>
  <si>
    <t>51020072</t>
  </si>
  <si>
    <t>IGEM1069</t>
  </si>
  <si>
    <t>居家_【澳洲Tilley】經典香氛泡澡球150g 盒購6入-搖籃曲</t>
  </si>
  <si>
    <t>MTLB01FG5656</t>
  </si>
  <si>
    <t>51020073</t>
  </si>
  <si>
    <t>IGEM106A</t>
  </si>
  <si>
    <t>居家_【澳洲Tilley】經典香氛泡澡球150g 盒購6入-來個蹦蹦</t>
  </si>
  <si>
    <t>MTLB01FG5657</t>
  </si>
  <si>
    <t>51020074</t>
  </si>
  <si>
    <t>IGEM106B</t>
  </si>
  <si>
    <t>居家_【澳洲Tilley】經典香氛泡澡球150g 盒購6入-Let's Relax</t>
  </si>
  <si>
    <t>MTLB01FG5659</t>
  </si>
  <si>
    <t>51020075</t>
  </si>
  <si>
    <t>IGEM106C</t>
  </si>
  <si>
    <t>居家_【澳洲Tilley】經典香氛泡澡球150g 盒購6入-悠閒的粉紅沙灘</t>
  </si>
  <si>
    <t>MTLB01FG5661</t>
  </si>
  <si>
    <t>51020076</t>
  </si>
  <si>
    <t>IGEM106D</t>
  </si>
  <si>
    <t>居家_【澳洲Tilley】經典香氛泡澡球150g 盒購6入-放空</t>
  </si>
  <si>
    <t>MTLB01FG5662</t>
  </si>
  <si>
    <t>51020077</t>
  </si>
  <si>
    <t>IGEM106E</t>
  </si>
  <si>
    <t>居家_【澳洲Tilley】微醺大豆香氛蠟燭240g-牡丹玫瑰</t>
  </si>
  <si>
    <t>MTLH02FG0702</t>
  </si>
  <si>
    <t>51020078</t>
  </si>
  <si>
    <t>IGEM106F</t>
  </si>
  <si>
    <t>居家_【澳洲Tilley】微醺大豆香氛蠟燭240g-木蘭與綠茶</t>
  </si>
  <si>
    <t>MTLH02FG0704</t>
  </si>
  <si>
    <t>51020079</t>
  </si>
  <si>
    <t>IGEM106G</t>
  </si>
  <si>
    <t>居家_【澳洲Tilley】微醺大豆香氛蠟燭240g-廣藿與麝香</t>
  </si>
  <si>
    <t>MTLH02FG0715</t>
  </si>
  <si>
    <t>51020084</t>
  </si>
  <si>
    <t>IGEM106L</t>
  </si>
  <si>
    <t>居家_【澳洲Tilley】經典擴香150ml-塔斯馬尼亞薰衣草</t>
  </si>
  <si>
    <t>MTLB05FG0751</t>
  </si>
  <si>
    <t>51020085</t>
  </si>
  <si>
    <t>IGEM106M</t>
  </si>
  <si>
    <t>居家_【澳洲Tilley】經典擴香150ml-牡丹玫瑰</t>
  </si>
  <si>
    <t>MTLB05FG0752</t>
  </si>
  <si>
    <t>51020086</t>
  </si>
  <si>
    <t>IGEM106N</t>
  </si>
  <si>
    <t>居家_【澳洲Tilley】經典擴香150ml-木蘭與綠茶</t>
  </si>
  <si>
    <t>MTLB05FG0754</t>
  </si>
  <si>
    <t>51020087</t>
  </si>
  <si>
    <t>IGEM106O</t>
  </si>
  <si>
    <t>居家_【澳洲Tilley】經典擴香150ml-扶桑木槿</t>
  </si>
  <si>
    <t>MTLB05FG0762</t>
  </si>
  <si>
    <t>51020088</t>
  </si>
  <si>
    <t>IGEM106P</t>
  </si>
  <si>
    <t>居家_【澳洲Tilley】經典擴香150ml-廣藿與麝香</t>
  </si>
  <si>
    <t>MTLB05FG0765</t>
  </si>
  <si>
    <t>51020089</t>
  </si>
  <si>
    <t>IGEM106Q</t>
  </si>
  <si>
    <t>居家_【澳洲Tilley】植粹香氛皂220g 5入組-檀香與佛手柑*3+梔子花*2(加碼贈100g隨機口味2入)</t>
  </si>
  <si>
    <t>MTL001</t>
  </si>
  <si>
    <t>51020090</t>
  </si>
  <si>
    <t>IGEM106R</t>
  </si>
  <si>
    <t>220g*5+100g*2</t>
  </si>
  <si>
    <t>澳洲百年皇家特莉經典香氛皂大顆超值組，洗完不乾澀,清爽保濕，適合各種膚質</t>
  </si>
  <si>
    <t>1300</t>
  </si>
  <si>
    <t>居家_【澳洲Tilley】植粹香氛皂220g 5入組-廣藿與麝香*3+芙蓉花*2(加碼贈100g隨機口味2入)</t>
  </si>
  <si>
    <t>MTL002</t>
  </si>
  <si>
    <t>51020091</t>
  </si>
  <si>
    <t>IGEM106S</t>
  </si>
  <si>
    <t>居家_【澳洲Tilley】植粹香氛皂220g 5入組-梔子花*3+檀香與佛手柑*2(加碼贈100g隨機口味2入)</t>
  </si>
  <si>
    <t>MTL003</t>
  </si>
  <si>
    <t>51020092</t>
  </si>
  <si>
    <t>IGEM106T</t>
  </si>
  <si>
    <t>居家_【澳洲Tilley】植粹香氛皂220g 5入組-梔子花*3+芙蓉花*2(加碼贈100g隨機口味2入)</t>
  </si>
  <si>
    <t>MTL004</t>
  </si>
  <si>
    <t>51020093</t>
  </si>
  <si>
    <t>IGEM106U</t>
  </si>
  <si>
    <t>居家_【Timotei 蒂沐蝶】植萃洗髮精500g 2入組-玫瑰保濕</t>
  </si>
  <si>
    <t>MTMB048485000</t>
  </si>
  <si>
    <t>51020095</t>
  </si>
  <si>
    <t>IGEM1128</t>
  </si>
  <si>
    <t>2026.03</t>
  </si>
  <si>
    <t>居家_【Timotei 蒂沐蝶】植萃洗髮精500g 2入組-茶樹清爽</t>
  </si>
  <si>
    <t>MTMB048485001</t>
  </si>
  <si>
    <t>51020096</t>
  </si>
  <si>
    <t>IGEM1129</t>
  </si>
  <si>
    <t>居家_【Timotei 蒂沐蝶】植萃洗髮精500g 2入組-金盞花修護</t>
  </si>
  <si>
    <t>MTMB048485002</t>
  </si>
  <si>
    <t>51020097</t>
  </si>
  <si>
    <t>IGEM112A</t>
  </si>
  <si>
    <t>居家_【Timotei 蒂沐蝶】植萃洗髮精500g 2入組-薰衣草豐盈</t>
  </si>
  <si>
    <t>MTMB048485003</t>
  </si>
  <si>
    <t>51020098</t>
  </si>
  <si>
    <t>IGEM112B</t>
  </si>
  <si>
    <t>居家_【Timotei 蒂沐蝶】植萃洗髮精500g 2入組-深層純淨</t>
  </si>
  <si>
    <t>MTMB048485004</t>
  </si>
  <si>
    <t>51020099</t>
  </si>
  <si>
    <t>IGEM112C</t>
  </si>
  <si>
    <t>居家_【印度 MEDIMIX】皇室藥草浴美肌皂125g*20入(草本)</t>
  </si>
  <si>
    <t>MMD004</t>
  </si>
  <si>
    <t>51020110</t>
  </si>
  <si>
    <t>IGEM138E</t>
  </si>
  <si>
    <t>125g*20</t>
  </si>
  <si>
    <t>*超人氣熱銷商品*採用多種草本植物精華*溫和洗淨不刺激*一皂洗全身</t>
  </si>
  <si>
    <t>2500</t>
  </si>
  <si>
    <t>居家_【印度 MEDIMIX】皇室藥草浴美肌皂125g*20入(檀香)</t>
  </si>
  <si>
    <t>MMD005</t>
  </si>
  <si>
    <t>51020111</t>
  </si>
  <si>
    <t>IGEM138F</t>
  </si>
  <si>
    <t>居家_【印度 MEDIMIX】皇室藥草浴美肌皂125g*20入(寶貝)</t>
  </si>
  <si>
    <t>MMD006</t>
  </si>
  <si>
    <t>51020112</t>
  </si>
  <si>
    <t>IGEM138G</t>
  </si>
  <si>
    <t>Cif 晶杰</t>
  </si>
  <si>
    <t>居家_【Cif 晶杰】 多功能強力清潔乳660g x2(神奇檸檬+光感亮白)+ 專家系列瞬效除霉清潔435ml x2</t>
  </si>
  <si>
    <t>Cif_001</t>
  </si>
  <si>
    <t>51020113</t>
  </si>
  <si>
    <t>IGEM138H</t>
  </si>
  <si>
    <t>660g*2+435ml*2</t>
  </si>
  <si>
    <t>匈牙利</t>
  </si>
  <si>
    <t>*超細奈米微晶粒子*去漬無痕*品質保障*配方安全*輕鬆去除各種頑固污漬</t>
  </si>
  <si>
    <t>2025.10</t>
  </si>
  <si>
    <t>2190</t>
  </si>
  <si>
    <t>Panier des Sens 潘堤香頌</t>
  </si>
  <si>
    <t>居家_【法國Panier des sens 潘堤香頌】經典暢銷護手霜禮盒(30mlx3入)</t>
  </si>
  <si>
    <t>MPDB02ABS21001</t>
  </si>
  <si>
    <t>51020114</t>
  </si>
  <si>
    <t>IGEM148Q</t>
  </si>
  <si>
    <t>30mlx3</t>
  </si>
  <si>
    <t>*法國百年古法獨特香氣*96%天然植萃成份*質地滋潤不油膩*100%可回收包裝*Vegan 純素主義</t>
  </si>
  <si>
    <t>90</t>
  </si>
  <si>
    <t>居家_【法國Panier des sens 潘堤香頌】漫步普羅旺斯護手霜禮盒(30mlx3入)</t>
  </si>
  <si>
    <t>MPDB02ESS21009</t>
  </si>
  <si>
    <t>51020115</t>
  </si>
  <si>
    <t>IGEM148R</t>
  </si>
  <si>
    <t>香港商雲湧遊戲有限公司台灣分公司</t>
  </si>
  <si>
    <t>Bushiroad 武士道</t>
  </si>
  <si>
    <t>居家_【武士道】Weiss Schwarz Blau Booster Pack - 「吉伊卡哇」 vol.2 補充包Chiikawa Vol.2</t>
  </si>
  <si>
    <t>P897856</t>
  </si>
  <si>
    <t>51023051</t>
  </si>
  <si>
    <t>IGEM1526</t>
  </si>
  <si>
    <t>*充滿庫洛米惡作劇氛圍的JQK牌面*數字牌也有額外驚喜:可愛骷髏、華麗吊燈、改裝跑車等特殊圖案。*獨家Air Cushion Finish技術,提供卓越的卡牌質感、流暢順手的洗牌觸感、絕佳的耐用性!
*產品皆由美國製造、原裝進口</t>
  </si>
  <si>
    <t>300</t>
  </si>
  <si>
    <t>清淨海</t>
  </si>
  <si>
    <t>居家_【清淨海】檸檬系列環保地板清潔劑(2000ml*4+4000ml*1)-宅配限本島</t>
  </si>
  <si>
    <t>地板清潔劑2000ml*4+4000ml*1</t>
  </si>
  <si>
    <t>51057039</t>
  </si>
  <si>
    <t>EHOME038</t>
  </si>
  <si>
    <t>12000</t>
  </si>
  <si>
    <t>18651</t>
  </si>
  <si>
    <t>2027/03/11</t>
  </si>
  <si>
    <t>居家_【清淨海】檸檬系列環保洗碗精500g-宅配限本島《箱購12入組》</t>
  </si>
  <si>
    <t>洗碗精500gx12</t>
  </si>
  <si>
    <t>51057041</t>
  </si>
  <si>
    <t>EHOME040</t>
  </si>
  <si>
    <t>2023.09</t>
  </si>
  <si>
    <t>6000</t>
  </si>
  <si>
    <t>16110</t>
  </si>
  <si>
    <t>2028/05/23</t>
  </si>
  <si>
    <t>居家_【清淨海】檸檬系列環保廚房清潔劑(500g*6+4000ml)-宅配限本島</t>
  </si>
  <si>
    <t>廚房清潔劑500g *6+4000ml</t>
  </si>
  <si>
    <t>51057045</t>
  </si>
  <si>
    <t>EHOME048</t>
  </si>
  <si>
    <t>*去味檸檬精油 不加香精*植萃來源成分 安心純粹*無揮發性毒氣 中性溫和*免手套免口罩 灰水安全*高生物分解度 友善生態</t>
  </si>
  <si>
    <t>2024.02</t>
  </si>
  <si>
    <t>23734</t>
  </si>
  <si>
    <t>2028/01/02</t>
  </si>
  <si>
    <t>居家_【清淨海】檸檬系列環保浴廁清潔劑( 500g*6+4000ml)-宅配限本島</t>
  </si>
  <si>
    <t>浴廁清潔劑500g *6+4000ml</t>
  </si>
  <si>
    <t>51057046</t>
  </si>
  <si>
    <t>EHOME049</t>
  </si>
  <si>
    <t>"拒絕強酸、強鹼，ph值溫和中性，不刺鼻、不需戴手套，對付頑垢不用再全副武裝，只要多等5分鐘，給孩子、家人一個安心的空間*95%以上高生物分解度，自然分解，河川土地零污染，愛地球生生不息*洗淨零負擔：不添加磷、螢光增白劑、甲醛、三氯沙、含氯漂白劑、NTA、過硼酸鹽、EDTA、APEO、壬基苯酚類界面活性劑</t>
  </si>
  <si>
    <t>23733</t>
  </si>
  <si>
    <t>居家_【清淨海】檸檬系列環保洗衣粉1.5kg-宅配限本島《箱購6入組》</t>
  </si>
  <si>
    <t>洗衣粉1.5kgx6</t>
  </si>
  <si>
    <t>51057047</t>
  </si>
  <si>
    <t>EHOME050</t>
  </si>
  <si>
    <t>9000</t>
  </si>
  <si>
    <t>19602</t>
  </si>
  <si>
    <t>2028/01/06</t>
  </si>
  <si>
    <t>居家_【清淨海】檸檬系列環保洗手慕斯(480ml*2+補充包450g*6)-宅配限本島</t>
  </si>
  <si>
    <t>洗手慕斯480ml*2+補充包450g*6</t>
  </si>
  <si>
    <t>51057049</t>
  </si>
  <si>
    <t>EHOME052</t>
  </si>
  <si>
    <t>2025.03</t>
  </si>
  <si>
    <t>3660</t>
  </si>
  <si>
    <t>24340</t>
  </si>
  <si>
    <t>2028/06/03</t>
  </si>
  <si>
    <t>居家_【清淨海】巧檸酸-食品等級檸檬酸350g-宅配限本島《箱購6入組》</t>
  </si>
  <si>
    <t>巧檸酸350gx6</t>
  </si>
  <si>
    <t>51057050</t>
  </si>
  <si>
    <t>EHOME053</t>
  </si>
  <si>
    <t>2100</t>
  </si>
  <si>
    <t>居家_【清淨海】巧蘇打-食品等級小蘇打350g-宅配限本島《箱購6入組》</t>
  </si>
  <si>
    <t>巧蘇打350gx6</t>
  </si>
  <si>
    <t>51057051</t>
  </si>
  <si>
    <t>EHOME054</t>
  </si>
  <si>
    <t>居家_Tefal法國特福極致黑艷28CM不沾平底鍋+玻璃蓋-宅配限本島</t>
  </si>
  <si>
    <t>SE-B2250695+SE-GL0028</t>
  </si>
  <si>
    <t>51057162</t>
  </si>
  <si>
    <t>EHOME110</t>
  </si>
  <si>
    <t>鍋:◆材質：鋁合金、TITANIUM鈦合金強化塗層、電木把手◆尺寸：鍋具口徑28cm／鍋底徑20.5cm／含鍋把總長47cm／鍋深7cm◆重量：0.783kg
耐熱玻璃蓋:◆尺寸：直徑28cm◆重量：0.78kg"</t>
  </si>
  <si>
    <t>(2026/07/01~2026/08/31) 隨貨送USii USiiS1840L 高效鎖鮮袋-立體袋 L</t>
  </si>
  <si>
    <t>*高鍋邊好煎好炒更好煮*智慧佳溫紅心，掌握最佳烹調溫度*特福獨家研發的TITANIUM不沾塗層配方，添加鈦合金粒子，抗磨耐刮性最為優異，不沾效果佳又好清洗*導熱快又均勻，省時省瓦斯*鋁合金輕量化鍋身，鍋背外層採用易潔PTFE處理，防沾抗污好清洗</t>
  </si>
  <si>
    <t>1560</t>
  </si>
  <si>
    <t>居家_3M NZ250 新2代發熱纖維四季被-單人(5x7)-宅配限本島</t>
  </si>
  <si>
    <t>3M-7100134147-居家</t>
  </si>
  <si>
    <t>51057191</t>
  </si>
  <si>
    <t>IGEM070Z</t>
  </si>
  <si>
    <t>2022/11/1新機上架</t>
  </si>
  <si>
    <t>單人</t>
  </si>
  <si>
    <t>1500x21x0</t>
  </si>
  <si>
    <t>*被感保暖－全新發熱材質，禦寒保暖升級*被感輕透－在相同CLO值下，3M重量僅為蠶絲被38%*被感抑蹣－科技纖維可水洗，抑制塵蹣生長*被感便捷－耐水洗可烘乾，便利又潔淨</t>
  </si>
  <si>
    <t>居家_3M NZ250 新2代發熱纖維四季被-雙人(6x7)-宅配限本島</t>
  </si>
  <si>
    <t>3M-7100134148-居家</t>
  </si>
  <si>
    <t>51057192</t>
  </si>
  <si>
    <t>IGEM0711</t>
  </si>
  <si>
    <t>雙人</t>
  </si>
  <si>
    <t>1800x21x0</t>
  </si>
  <si>
    <t>1840</t>
  </si>
  <si>
    <t>居家_3M NZ250 新2代發熱纖維四季被-雙人加大(8x7)-宅配限本島</t>
  </si>
  <si>
    <t>3M-7100134149-居家</t>
  </si>
  <si>
    <t>51057193</t>
  </si>
  <si>
    <t>IGEM0712</t>
  </si>
  <si>
    <t>雙人加大</t>
  </si>
  <si>
    <t>2400x21x0</t>
  </si>
  <si>
    <t>2520</t>
  </si>
  <si>
    <t>居家_3M 防蹣枕頭（加厚支撐型）-宅配限本島</t>
  </si>
  <si>
    <t>3M-7100085336-居家</t>
  </si>
  <si>
    <t>51057196</t>
  </si>
  <si>
    <t>IGEM0715</t>
  </si>
  <si>
    <t>加厚支撐型</t>
  </si>
  <si>
    <t>*高度偏中高 *適合側躺與高身高成人*美國IBT實驗室認證有效防蹣*高透氣纖維材質*彈性佳受壓不易變形</t>
  </si>
  <si>
    <t>居家_3M MZ800 防蹣可調式記憶枕-工學助眠型(內附防蹣枕套)-宅配限本島</t>
  </si>
  <si>
    <t>3M-7100219326-居家</t>
  </si>
  <si>
    <t>51057197</t>
  </si>
  <si>
    <t>IGEM0716</t>
  </si>
  <si>
    <t>工學助眠型</t>
  </si>
  <si>
    <t>610x340x60</t>
  </si>
  <si>
    <t>*高度可調，高低睡姿皆適用*流線型設計，貼合肩頸好好眠*左右包覆，有效承托頭肩頸*10萬次壓縮測試，回彈力維持99%*快速散熱持久恆溫，舒適不悶熱*100%防蹣表布，枕套可拆洗</t>
  </si>
  <si>
    <t>2025.04</t>
  </si>
  <si>
    <t>2475</t>
  </si>
  <si>
    <t>居家_3M WZ100 新一代防蹣水洗枕-標準型-宅配限本島</t>
  </si>
  <si>
    <t>3M-7100135453-居家</t>
  </si>
  <si>
    <t>51057198</t>
  </si>
  <si>
    <t>IGEM0717</t>
  </si>
  <si>
    <t>標準型</t>
  </si>
  <si>
    <t>*寬度加長更舒適*36次水洗機烘不糾結*支撐力提高38%，透氣度提高350%*通過TTRI物理性塵蹣阻隔測試*高密度編織，常保透氣與舒適*通過國際檢測，不含有毒物質*台灣製造更安心</t>
  </si>
  <si>
    <t>830</t>
  </si>
  <si>
    <t>居家_3M SPA極緻快乾頭巾-粉紫(3入組)-宅配限本島</t>
  </si>
  <si>
    <t>3M-7100183905*3-居家</t>
  </si>
  <si>
    <t>51057200</t>
  </si>
  <si>
    <t>IGEM0719</t>
  </si>
  <si>
    <t>粉紫</t>
  </si>
  <si>
    <t>粉紫(3入組)</t>
  </si>
  <si>
    <t>*全新立體編織技術*超細纖維柔軟親膚不刺激*貼心帽型設計，配戴簡單舒適*吸水力提升30%，加速頭髮更快乾*晾乾力提升80%，快速晾乾，不易生菌、潮濕*適用各種髮量，呵護髮質健康</t>
  </si>
  <si>
    <t>450</t>
  </si>
  <si>
    <t>居家_【清淨海】檸檬系列環保洗衣精 1800g(箱購6入)-宅配限本島</t>
  </si>
  <si>
    <t>SM-LMC-LD1800</t>
  </si>
  <si>
    <t>51057201</t>
  </si>
  <si>
    <t>IGEM071A</t>
  </si>
  <si>
    <t>1800g*6</t>
  </si>
  <si>
    <t>(2026/06/01~2026/07/31) 送清淨海 檸檬系列環保洗碗精 200g</t>
  </si>
  <si>
    <t>(2026/08/01~2026/08/31) 送清淨海 檸檬系列環保洗碗精 200g</t>
  </si>
  <si>
    <t>*日本專利除臭柿單寧科技*天然植物性防霉除臭抑菌*大人/小孩/寵物衣物皆適用*不含酒精，溫和不刺激*通過SGS檢驗/CNS2477洗淨力標準</t>
  </si>
  <si>
    <t>10800</t>
  </si>
  <si>
    <t>19208</t>
  </si>
  <si>
    <t>2027/08/26</t>
  </si>
  <si>
    <t>居家_【清淨海】檸檬系列環保洗衣精補充包 1500g(箱購6入)-宅配限本島</t>
  </si>
  <si>
    <t>SM-LMC-LD1500R</t>
  </si>
  <si>
    <t>51057202</t>
  </si>
  <si>
    <t>IGEM071B</t>
  </si>
  <si>
    <t>1500g*6</t>
  </si>
  <si>
    <t>2023.10</t>
  </si>
  <si>
    <t>居家_(粟米白)藍寶UVC消毒沖牙機BPH-CY01-TW</t>
  </si>
  <si>
    <t>BPH-CY01-TW (栗米白)</t>
  </si>
  <si>
    <t>51057204</t>
  </si>
  <si>
    <t>IGEM0805</t>
  </si>
  <si>
    <t>粟米白</t>
  </si>
  <si>
    <t>額定消耗電功率：5W
 額定輸入電壓/電流：5V⎓1A
 噪音等級：30cm≦72dB
 水箱容量：170ml
 水壓頻率：1400次/分鐘
 充電時間：2小時
 防水等級：IPX7
 充電接口：磁吸式</t>
  </si>
  <si>
    <t>150x60x47</t>
  </si>
  <si>
    <t>*首款紫外線消毒功能沖牙機*UV-C燈有效消毒*護齦四段功能切換*DIY模式 8檔水壓 自由選擇*2分鐘定時消毒功能</t>
  </si>
  <si>
    <t>250</t>
  </si>
  <si>
    <t>Line Friends</t>
  </si>
  <si>
    <t>居家_cony兔兔三合一多功能滅蚊小夜燈LH-G03L</t>
  </si>
  <si>
    <t>LH-G03L (兔兔)</t>
  </si>
  <si>
    <t>51057206</t>
  </si>
  <si>
    <t>IGEM0807</t>
  </si>
  <si>
    <t>粉紅</t>
  </si>
  <si>
    <t>充電輸入： 5V⎓1A 電池容量：2000mAh 7.4Wh
 充電輸入： 5V⎓2A ( 邊充邊工作 &gt; 驅蚊模式)
 輸入口：TYPE-C 總額定消耗電功率：5W 
 充電時間： 4小時
 使用時間：1.小夜燈模式：第一檔：50小時，第二檔：20小時，第三檔：10小時
 2.滅蚊燈模式：2.5小時
 3.驅蚊模式：1小時（可搭配市售驅蚊片使用）</t>
  </si>
  <si>
    <t>135x135x100</t>
  </si>
  <si>
    <t>*一機三用 滅蚊燈/夜燈/紙片型電蚊器*保護開關設計 自動斷電安全使用*內置UV燈 滅蚊加倍*可加蚊香片使用(需自行購買)</t>
  </si>
  <si>
    <t>2024/04/12</t>
  </si>
  <si>
    <t>304</t>
  </si>
  <si>
    <t>居家_sally莎莉三合一多功能滅蚊小夜燈LH-G03L</t>
  </si>
  <si>
    <t>LH-G03L (莎莉)</t>
  </si>
  <si>
    <t>51057207</t>
  </si>
  <si>
    <t>IGEM0808</t>
  </si>
  <si>
    <t>黃</t>
  </si>
  <si>
    <t>2024.09</t>
  </si>
  <si>
    <t>衛利生物科技公司</t>
  </si>
  <si>
    <t>KJX 康健欣</t>
  </si>
  <si>
    <t>居家_【KJX康健欣】醫療雙鋼印平面口罩5盒入(50入/盒)</t>
  </si>
  <si>
    <t>HR-0001</t>
  </si>
  <si>
    <t>51057216</t>
  </si>
  <si>
    <t>IGEM077A</t>
  </si>
  <si>
    <t>帥氣藍 時髦綠 奢華紅 迷戀紫 時尚灰</t>
  </si>
  <si>
    <t>5色/50片/盒*5</t>
  </si>
  <si>
    <t>*台灣GMP廠製造，100%台灣生產*標準三層雙鋼印、抗敏親膚、服貼透氣*BEF細菌過濾效率99%以上*符合CNS14774/14775*衛部醫器製壹字第008965號</t>
  </si>
  <si>
    <t>2023/03/08</t>
  </si>
  <si>
    <t>1120</t>
  </si>
  <si>
    <t>居家_【KJX康健欣】成人醫療級平面口罩雙鋼印莫蘭迪深五色5盒入(50入/盒)</t>
  </si>
  <si>
    <t>HR-0002</t>
  </si>
  <si>
    <t>51057217</t>
  </si>
  <si>
    <t>IGEM077B</t>
  </si>
  <si>
    <t>淺天藍 春芽綠 珊瑚菊 薰衣紫 奶油黃</t>
  </si>
  <si>
    <t>星安衛麗潔</t>
  </si>
  <si>
    <t>居家_【星安衛麗潔】韓風4D立體醫用口罩五色5盒入(25入/盒)</t>
  </si>
  <si>
    <t>HR-0003</t>
  </si>
  <si>
    <t>51057218</t>
  </si>
  <si>
    <t>IGEM077C</t>
  </si>
  <si>
    <t>騎士黑 卡其棕 爵士藍 香芋粉 鴿子灰</t>
  </si>
  <si>
    <t>5色/25片/盒*5</t>
  </si>
  <si>
    <t>*台灣GMP廠製造，100%台灣生產*標準三層雙鋼印、抗敏親膚不脫妝*立體服貼、透氣舒適*BEF細菌過濾效率99%以上*符合CNS14774/14775/14777*衛部醫器製壹字第008862號</t>
  </si>
  <si>
    <t>710</t>
  </si>
  <si>
    <t>Light Smile</t>
  </si>
  <si>
    <t>居家_【Light Smile】CCFL抗菌電球_白光2顆入</t>
  </si>
  <si>
    <t>HR-0004</t>
  </si>
  <si>
    <t>51057219</t>
  </si>
  <si>
    <t>IGEM077D</t>
  </si>
  <si>
    <t>白光</t>
  </si>
  <si>
    <t>長15cm*5.8cm
 重量100g/顆*2</t>
  </si>
  <si>
    <t>*日本專利塗層技術-完整披覆銀離子+光觸媒*護眼健康-無頻閃、無紫外線、低藍光、低眩光*壽命長且穩定，大幅減少拋棄次數及換修費用*耗電量低，低汙染，減少環境負擔，節能又環保*公正單位檢測證明可有效抗菌</t>
  </si>
  <si>
    <t>居家_【Light Smile】CCFL抗菌電球_黃光2顆入</t>
  </si>
  <si>
    <t>HR-0005</t>
  </si>
  <si>
    <t>51057220</t>
  </si>
  <si>
    <t>IGEM077E</t>
  </si>
  <si>
    <t>黃光</t>
  </si>
  <si>
    <t>立得清</t>
  </si>
  <si>
    <t>居家_【立得清】酒精擦濕紙巾(10抽)30包入</t>
  </si>
  <si>
    <t>HR-0006</t>
  </si>
  <si>
    <t>51057221</t>
  </si>
  <si>
    <t>IGEM077F</t>
  </si>
  <si>
    <t>深藍</t>
  </si>
  <si>
    <t>10抽/包*30</t>
  </si>
  <si>
    <t>*消基會公布市售優良酒精擦濕紙巾*食品級酒精原料、酒精濃度達75%*溫和不刺激、不刺鼻*不含MI與Paraben類防腐劑*不含甲醛及可遷移性螢光物質*通過 SGS FA/2013/52441檢驗</t>
  </si>
  <si>
    <t>1650</t>
  </si>
  <si>
    <t>居家_【立得清】酒精擦濕紙巾(35抽)15包入</t>
  </si>
  <si>
    <t>HR-0007</t>
  </si>
  <si>
    <t>51057222</t>
  </si>
  <si>
    <t>IGEM077G</t>
  </si>
  <si>
    <t>水藍</t>
  </si>
  <si>
    <t>30抽/包*15</t>
  </si>
  <si>
    <t>Sharpots</t>
  </si>
  <si>
    <t>居家_【Sharpots】水基型車居隨身滅火噴霧 4瓶入</t>
  </si>
  <si>
    <t>HR-0009</t>
  </si>
  <si>
    <t>51057225</t>
  </si>
  <si>
    <t>IGEM077I</t>
  </si>
  <si>
    <t>570ml±20/罐*4</t>
  </si>
  <si>
    <t>*不自爆、不自燃、耐高壓、抗腐蝕*便攜好收納，簡單易用助逃生*適應於各類型初起火勢，抗復燃*低汙染、好清洗*符合台灣CNS10978 3.(1).(E)檢測標準*消防器材檢驗中心 TFTF 1090603-01</t>
  </si>
  <si>
    <t>2780</t>
  </si>
  <si>
    <t>忠寬實業有限公司</t>
  </si>
  <si>
    <t>MEHRZER</t>
  </si>
  <si>
    <t>居家_(藍)28CM歐梅樂平煎鍋-附矽膠玻璃蓋(適用28/30/32cm鍋具)、矽膠料理夾_C2658057</t>
  </si>
  <si>
    <t>藍28CM歐梅樂</t>
  </si>
  <si>
    <t>51057245</t>
  </si>
  <si>
    <t>IGEM073K</t>
  </si>
  <si>
    <t>490x280x72</t>
  </si>
  <si>
    <t>義大利</t>
  </si>
  <si>
    <t>*義大利製造*鑽石塗層*平均導熱*導熱速度快</t>
  </si>
  <si>
    <t>2024.05</t>
  </si>
  <si>
    <t>2205</t>
  </si>
  <si>
    <t>居家_(紅)28CM歐梅樂平煎鍋-附矽膠玻璃蓋(適用28/30/32cm鍋具)、矽膠料理夾_C2658033</t>
  </si>
  <si>
    <t>紅28CM歐梅樂</t>
  </si>
  <si>
    <t>51057246</t>
  </si>
  <si>
    <t>IGEM073L</t>
  </si>
  <si>
    <t>居家_(黃)28CM歐梅樂平煎鍋-附矽膠玻璃蓋(適用28/30/32cm鍋具)、矽膠料理夾_C2658040</t>
  </si>
  <si>
    <t>黃28CM歐梅樂</t>
  </si>
  <si>
    <t>51057247</t>
  </si>
  <si>
    <t>IGEM073M</t>
  </si>
  <si>
    <t>居家_【立得清】抗菌.抗病毒濕巾(50抽)-10包</t>
  </si>
  <si>
    <t>LTGANTI50</t>
  </si>
  <si>
    <t>51057266</t>
  </si>
  <si>
    <t>IGEM079H</t>
  </si>
  <si>
    <t>白金</t>
  </si>
  <si>
    <t>50抽/包*10</t>
  </si>
  <si>
    <t>*國家品質獎、防疫產品認證*頂尖醫學中心實證有效抑制冠狀病毒、腸病毒、諾羅病毒、A型流感、B型流感，抗菌99.9%*無酒精、無香料成分</t>
  </si>
  <si>
    <t>4750</t>
  </si>
  <si>
    <t>居家_【立得清】廚房去污濕巾(30抽)-12包</t>
  </si>
  <si>
    <t>LTGKTCL30</t>
  </si>
  <si>
    <t>51057267</t>
  </si>
  <si>
    <t>IGEM079I</t>
  </si>
  <si>
    <t>橘</t>
  </si>
  <si>
    <t>30抽/包*12</t>
  </si>
  <si>
    <t>*三大功效一次搞定，去油汙+抗菌+抗病毒*加大加厚不咬手*抗菌99.%，有效對抗大腸桿菌、金黃色葡萄球菌、綠膿桿菌、克雷伯氏肺炎菌、制冠狀病毒、諾羅病毒、腸病毒71型、H1N1、H3N2、B型流感</t>
  </si>
  <si>
    <t>4200</t>
  </si>
  <si>
    <t>視博網訊股份有限公司</t>
  </si>
  <si>
    <t>SpotCam</t>
  </si>
  <si>
    <t>居家_無線智慧雲端寶寶攝影機_SpotCam BabyCam</t>
  </si>
  <si>
    <t>BabyCam</t>
  </si>
  <si>
    <t>51057321</t>
  </si>
  <si>
    <t>IGEM0872</t>
  </si>
  <si>
    <t>2025/3/1短促</t>
  </si>
  <si>
    <t>*可擺頭360度旋轉無死角*危險區域偵測為您守候寶寶*內建搖籃曲與白噪音陪寶寶入睡*免費雲端錄影匯出寶寶影片</t>
  </si>
  <si>
    <t>2023/09/15</t>
  </si>
  <si>
    <t>620</t>
  </si>
  <si>
    <t>居家_2K智慧雲端寵物攝影機_SpotCam Mibo</t>
  </si>
  <si>
    <t>Mibo</t>
  </si>
  <si>
    <t>51057322</t>
  </si>
  <si>
    <t>IGEM0873</t>
  </si>
  <si>
    <t>*高清2K畫質360度擺頭無死角*智能寵物追蹤，尋找寵物沒煩惱*支援無線和有線網路，安裝更方便*全時段錄影，提供回放與事件紀錄</t>
  </si>
  <si>
    <t>2024.10</t>
  </si>
  <si>
    <t>560</t>
  </si>
  <si>
    <t>欣旻國際行銷有限公司</t>
  </si>
  <si>
    <t>TLCSTORE</t>
  </si>
  <si>
    <t>居家_可口可樂20吋前開上掀款胖胖行李箱-紅</t>
  </si>
  <si>
    <t>COLA-L-2312-01-20</t>
  </si>
  <si>
    <t>51069103</t>
  </si>
  <si>
    <t>IGEM133K</t>
  </si>
  <si>
    <t>3100</t>
  </si>
  <si>
    <t>居家_可口可樂28吋前開上掀款胖胖行李箱-紅</t>
  </si>
  <si>
    <t>COLA-L-2312-01-28</t>
  </si>
  <si>
    <t>51069104</t>
  </si>
  <si>
    <t>IGEM133L</t>
  </si>
  <si>
    <t>5260</t>
  </si>
  <si>
    <t>居家_可口可樂20吋前開上掀款胖胖行李箱-黑</t>
  </si>
  <si>
    <t>COLA-L-2312-02-20</t>
  </si>
  <si>
    <t>51069105</t>
  </si>
  <si>
    <t>IGEM133M</t>
  </si>
  <si>
    <t>居家_可口可樂28吋前開上掀款胖胖行李箱-黑</t>
  </si>
  <si>
    <t>COLA-L-2312-02-28</t>
  </si>
  <si>
    <t>51069106</t>
  </si>
  <si>
    <t>IGEM133N</t>
  </si>
  <si>
    <t>居家_Moomin輕量不回彈防曬雨傘-藍</t>
  </si>
  <si>
    <t>MMN-UB-2407-01</t>
  </si>
  <si>
    <t>51069107</t>
  </si>
  <si>
    <t>IGEM133O</t>
  </si>
  <si>
    <t>325</t>
  </si>
  <si>
    <t>居家_Moomin輕量不回彈防曬雨傘-白</t>
  </si>
  <si>
    <t>MMN-UB-2407-02</t>
  </si>
  <si>
    <t>51069108</t>
  </si>
  <si>
    <t>IGEM133P</t>
  </si>
  <si>
    <t>居家_Moomin大容量後背包-藍</t>
  </si>
  <si>
    <t>MMN-BB-2407-01</t>
  </si>
  <si>
    <t>51069111</t>
  </si>
  <si>
    <t>IGEM133S</t>
  </si>
  <si>
    <t>居家_【TLCSTORE】機動戰士鋼彈26吋鋁框行李箱-鋼彈(灰色)</t>
  </si>
  <si>
    <t>GMLG-2312-01</t>
  </si>
  <si>
    <t>51069123</t>
  </si>
  <si>
    <t>IGEM136N</t>
  </si>
  <si>
    <t>2025/07/28</t>
  </si>
  <si>
    <t>居家_【TLCSTORE】機動戰士鋼彈26吋鋁框行李箱-彗星(紅色)</t>
  </si>
  <si>
    <t>GMLG-2312-02</t>
  </si>
  <si>
    <t>51069124</t>
  </si>
  <si>
    <t>IGEM136O</t>
  </si>
  <si>
    <t>居家_【TLCSTORE】機動戰士鋼彈26吋鋁框行李箱-薩克(綠色)</t>
  </si>
  <si>
    <t>GMLG-2312-03</t>
  </si>
  <si>
    <t>51069125</t>
  </si>
  <si>
    <t>IGEM136P</t>
  </si>
  <si>
    <t>居家_【TLCSTORE】機動戰士鋼彈後背包-彗星(紅色)</t>
  </si>
  <si>
    <t>GMBP-2401-02</t>
  </si>
  <si>
    <t>51069127</t>
  </si>
  <si>
    <t>IGEM136R</t>
  </si>
  <si>
    <t>850</t>
  </si>
  <si>
    <t>居家_【TLCSTORE】機動戰士鋼彈後背包-薩克(綠色)</t>
  </si>
  <si>
    <t>GMBP-2401-03</t>
  </si>
  <si>
    <t>51069128</t>
  </si>
  <si>
    <t>IGEM136S</t>
  </si>
  <si>
    <t>三麗鷗 20吋可擴充前開行李箱-酷洛米紫</t>
  </si>
  <si>
    <t>SROLG-2503-01-20</t>
  </si>
  <si>
    <t>51069129</t>
  </si>
  <si>
    <t>IGEM136T</t>
  </si>
  <si>
    <t>3300</t>
  </si>
  <si>
    <t>三麗鷗 28吋可擴充前開行李箱-酷洛米白</t>
  </si>
  <si>
    <t>SROLG-2503-03-28</t>
  </si>
  <si>
    <t>51069134</t>
  </si>
  <si>
    <t>IGEM136Y</t>
  </si>
  <si>
    <t>居家_Snoopy史努比保溫瓶 800ml-白色</t>
  </si>
  <si>
    <t>SNPWB-2412-01</t>
  </si>
  <si>
    <t>51069150</t>
  </si>
  <si>
    <t>IGEM1506</t>
  </si>
  <si>
    <t>11~01尾牙員購短促</t>
  </si>
  <si>
    <t>500</t>
  </si>
  <si>
    <t>居家_Snoopy史努比保溫瓶 800ml-黑色</t>
  </si>
  <si>
    <t>SNPWB-2502-03</t>
  </si>
  <si>
    <t>51069151</t>
  </si>
  <si>
    <t>IGEM1507</t>
  </si>
  <si>
    <t>居家_Snoopy史努比保溫瓶 800ml-淺綠</t>
  </si>
  <si>
    <t>SNPWB-2502-02</t>
  </si>
  <si>
    <t>51069153</t>
  </si>
  <si>
    <t>IGEM1509</t>
  </si>
  <si>
    <t>居家_Snoopy史努比保溫瓶 800ml-藍綠</t>
  </si>
  <si>
    <t>SNPWB-2502-01</t>
  </si>
  <si>
    <t>51069154</t>
  </si>
  <si>
    <t>IGEM150A</t>
  </si>
  <si>
    <t>居家_可口可樂腰包-黑</t>
  </si>
  <si>
    <t>COLA-B-2408-08</t>
  </si>
  <si>
    <t>51069165</t>
  </si>
  <si>
    <t>IGEM150L</t>
  </si>
  <si>
    <t>居家_可口可樂大旅行袋-黑</t>
  </si>
  <si>
    <t>COLA-B-2408-02</t>
  </si>
  <si>
    <t>51069166</t>
  </si>
  <si>
    <t>IGEM150M</t>
  </si>
  <si>
    <t>760</t>
  </si>
  <si>
    <t>居家_Snoopy史努比20吋經典上掀對開行李箱-森林綠</t>
  </si>
  <si>
    <t>SNP-2604_20G</t>
  </si>
  <si>
    <t>51069176</t>
  </si>
  <si>
    <t>IGEM158N</t>
  </si>
  <si>
    <t>森林綠</t>
  </si>
  <si>
    <t>3500</t>
  </si>
  <si>
    <t>居家_Snoopy史努比20吋經典上掀對開行李箱-純奶茶</t>
  </si>
  <si>
    <t>SNP-2604_20MK</t>
  </si>
  <si>
    <t>51069177</t>
  </si>
  <si>
    <t>IGEM158O</t>
  </si>
  <si>
    <t>純奶茶</t>
  </si>
  <si>
    <t>居家_Snoopy史努比20吋經典上掀對開行李箱-優雅紫</t>
  </si>
  <si>
    <t>SNP-2604_20P</t>
  </si>
  <si>
    <t>51069178</t>
  </si>
  <si>
    <t>IGEM158P</t>
  </si>
  <si>
    <t>優雅紫</t>
  </si>
  <si>
    <t>居家_Snoopy史努比20吋經典上掀對開行李箱-典雅白</t>
  </si>
  <si>
    <t>SNP-2604_20W</t>
  </si>
  <si>
    <t>51069179</t>
  </si>
  <si>
    <t>IGEM158Q</t>
  </si>
  <si>
    <t>居家_Snoopy史努比29吋經典上掀對開行李箱-海水藍</t>
  </si>
  <si>
    <t>SNP-2604_29BL</t>
  </si>
  <si>
    <t>51069180</t>
  </si>
  <si>
    <t>IGEM158R</t>
  </si>
  <si>
    <t>海水藍</t>
  </si>
  <si>
    <t>4500</t>
  </si>
  <si>
    <t>居家_Snoopy史努比29吋經典上掀對開行李箱-森林綠</t>
  </si>
  <si>
    <t>SNP-2604_29G</t>
  </si>
  <si>
    <t>51069181</t>
  </si>
  <si>
    <t>IGEM158S</t>
  </si>
  <si>
    <t>居家_Snoopy史努比29吋經典上掀對開行李箱-純奶茶</t>
  </si>
  <si>
    <t>SNP-2604_29MK</t>
  </si>
  <si>
    <t>51069182</t>
  </si>
  <si>
    <t>IGEM158T</t>
  </si>
  <si>
    <t>居家_Snoopy史努比29吋經典上掀對開行李箱-優雅紫</t>
  </si>
  <si>
    <t>SNP-2604_29P</t>
  </si>
  <si>
    <t>51069183</t>
  </si>
  <si>
    <t>IGEM158U</t>
  </si>
  <si>
    <t>居家_Snoopy史努比29吋經典上掀對開行李箱-典雅白</t>
  </si>
  <si>
    <t>SNP-2604_29W</t>
  </si>
  <si>
    <t>51069184</t>
  </si>
  <si>
    <t>IGEM158V</t>
  </si>
  <si>
    <t>居家_北歐小刺蝟20吋可擴充前開行李箱-霧灰</t>
  </si>
  <si>
    <t>SF-2604-01-20_G</t>
  </si>
  <si>
    <t>51069185</t>
  </si>
  <si>
    <t>IGEM158W</t>
  </si>
  <si>
    <t>霧灰</t>
  </si>
  <si>
    <t>2026.06</t>
  </si>
  <si>
    <t>居家_北歐小刺蝟20吋可擴充前開行李箱-霧黑</t>
  </si>
  <si>
    <t>SF-2604-02-20_BK</t>
  </si>
  <si>
    <t>51069186</t>
  </si>
  <si>
    <t>IGEM158X</t>
  </si>
  <si>
    <t>霧黑</t>
  </si>
  <si>
    <t>居家_北歐小刺蝟20吋可擴充前開行李箱-晨黃</t>
  </si>
  <si>
    <t>SF-2604-03-20_Y</t>
  </si>
  <si>
    <t>51069187</t>
  </si>
  <si>
    <t>IGEM158Y</t>
  </si>
  <si>
    <t>晨黃</t>
  </si>
  <si>
    <t>居家_北歐小刺蝟20吋可擴充前開行李箱-暮藍</t>
  </si>
  <si>
    <t>SF-2604-04-20_BL</t>
  </si>
  <si>
    <t>51069188</t>
  </si>
  <si>
    <t>IGEM158Z</t>
  </si>
  <si>
    <t>暮藍</t>
  </si>
  <si>
    <t>居家_北歐小刺蝟20吋可擴充前開行李箱-杏橘</t>
  </si>
  <si>
    <t>SF-2604-05-20_O</t>
  </si>
  <si>
    <t>51069189</t>
  </si>
  <si>
    <t>IGEM1590</t>
  </si>
  <si>
    <t>杏橘</t>
  </si>
  <si>
    <t>居家_北歐小刺蝟24吋可擴充上掀行李箱-霧灰</t>
  </si>
  <si>
    <t>SF-2612-01-24_G</t>
  </si>
  <si>
    <t>51069190</t>
  </si>
  <si>
    <t>IGEM1591</t>
  </si>
  <si>
    <t>4300</t>
  </si>
  <si>
    <t>居家_北歐小刺蝟24吋可擴充上掀行李箱-霧黑</t>
  </si>
  <si>
    <t>SF-2612-02-24_BK</t>
  </si>
  <si>
    <t>51069191</t>
  </si>
  <si>
    <t>IGEM1592</t>
  </si>
  <si>
    <t>居家_北歐小刺蝟24吋可擴充上掀行李箱-晨黃</t>
  </si>
  <si>
    <t>SF-2612-03-24_Y</t>
  </si>
  <si>
    <t>51069192</t>
  </si>
  <si>
    <t>IGEM1593</t>
  </si>
  <si>
    <t>居家_北歐小刺蝟24吋可擴充上掀行李箱-杏橘</t>
  </si>
  <si>
    <t>SF-2612-05-24_O</t>
  </si>
  <si>
    <t>51069194</t>
  </si>
  <si>
    <t>IGEM1595</t>
  </si>
  <si>
    <t>居家_北歐小刺蝟29吋可擴充上掀行李箱-霧灰</t>
  </si>
  <si>
    <t>SF-2604-01-29_G</t>
  </si>
  <si>
    <t>51069195</t>
  </si>
  <si>
    <t>IGEM1596</t>
  </si>
  <si>
    <t>5400</t>
  </si>
  <si>
    <t>居家_北歐小刺蝟29吋可擴充上掀行李箱-晨黃</t>
  </si>
  <si>
    <t>SF-2604-03-29_Y</t>
  </si>
  <si>
    <t>51069197</t>
  </si>
  <si>
    <t>IGEM1598</t>
  </si>
  <si>
    <t>居家_北歐小刺蝟29吋可擴充上掀行李箱-暮藍</t>
  </si>
  <si>
    <t>SF-2604-04-29_BL</t>
  </si>
  <si>
    <t>51069198</t>
  </si>
  <si>
    <t>IGEM1599</t>
  </si>
  <si>
    <t>居家_北歐小刺蝟29吋可擴充上掀行李箱-杏橘</t>
  </si>
  <si>
    <t>SF-2604-05-29_O</t>
  </si>
  <si>
    <t>51069199</t>
  </si>
  <si>
    <t>IGEM159A</t>
  </si>
  <si>
    <t>居家_【TLCSTORE】Godzilla哥吉拉20吋吋鋁框上掀式行李箱-紅蓮闇黑款</t>
  </si>
  <si>
    <t>GDZ-LG-2601-01-20DK</t>
  </si>
  <si>
    <t>51069204</t>
  </si>
  <si>
    <t>IGEM15GQ</t>
  </si>
  <si>
    <t>紅蓮闇黑</t>
  </si>
  <si>
    <t>居家_【TLCSTORE】Godzilla哥吉拉28吋吋鋁框上掀式行李箱-紅蓮闇黑款</t>
  </si>
  <si>
    <t>GDZ-LG-2601-01-28DK</t>
  </si>
  <si>
    <t>51069206</t>
  </si>
  <si>
    <t>IGEM15GS</t>
  </si>
  <si>
    <t>居家_【TLCSTORE】Godzilla哥吉拉28吋吋鋁框上掀式行李箱-紅蓮烈紅款</t>
  </si>
  <si>
    <t>GDZ-LG-2601-01-28R</t>
  </si>
  <si>
    <t>51069207</t>
  </si>
  <si>
    <t>IGEM15GT</t>
  </si>
  <si>
    <t>紅蓮烈紅</t>
  </si>
  <si>
    <t>居家_【TLCSTORE】Godzilla哥吉拉28吋吋鋁框上掀式行李箱-破壞淵藍款</t>
  </si>
  <si>
    <t>GDZ-LG-2601-02-28BL</t>
  </si>
  <si>
    <t>51069210</t>
  </si>
  <si>
    <t>IGEM15GW</t>
  </si>
  <si>
    <t>破壞淵藍</t>
  </si>
  <si>
    <t>居家_【TLCSTORE】Godzilla哥吉拉28吋吋鋁框上掀式行李箱-破壞輝白款</t>
  </si>
  <si>
    <t>GDZ-LG-2601-02-28W</t>
  </si>
  <si>
    <t>51069211</t>
  </si>
  <si>
    <t>IGEM15GX</t>
  </si>
  <si>
    <t>破壞輝白</t>
  </si>
  <si>
    <t>居家_【TLCSTORE】mofusand貓福珊迪304不鏽鋼保溫瓶800ml</t>
  </si>
  <si>
    <t>MOFWB-2511-01</t>
  </si>
  <si>
    <t>51069212</t>
  </si>
  <si>
    <t>IGEM15GY</t>
  </si>
  <si>
    <t>居家_【TLCSTORE】Snoopy史努比20吋經典上掀對開行李箱-暗夜黑</t>
  </si>
  <si>
    <t>SNP-2604_20BK</t>
  </si>
  <si>
    <t>51069213</t>
  </si>
  <si>
    <t>IGEM15HF</t>
  </si>
  <si>
    <t>暗夜黑</t>
  </si>
  <si>
    <t>居家_【TLCSTORE】Snoopy史努比20吋經典上掀對開行李箱-霧藏青</t>
  </si>
  <si>
    <t>SNP-2604_20GB</t>
  </si>
  <si>
    <t>51069214</t>
  </si>
  <si>
    <t>IGEM15HG</t>
  </si>
  <si>
    <t>霧藏青</t>
  </si>
  <si>
    <t>居家_【TLCSTORE】Snoopy史努比20吋經典上掀對開行李箱-墨鐵灰</t>
  </si>
  <si>
    <t>SNP-2604_20IG</t>
  </si>
  <si>
    <t>51069215</t>
  </si>
  <si>
    <t>IGEM15HH</t>
  </si>
  <si>
    <t>墨鐵灰</t>
  </si>
  <si>
    <t>居家_【TLCSTORE】Snoopy史努比29吋經典上掀對開行李箱-暗夜黑</t>
  </si>
  <si>
    <t>SNP-2604_29BK</t>
  </si>
  <si>
    <t>51069216</t>
  </si>
  <si>
    <t>IGEM15HI</t>
  </si>
  <si>
    <t>居家_【TLCSTORE】Snoopy史努比29吋經典上掀對開行李箱-霧藏青</t>
  </si>
  <si>
    <t>SNP-2604_29GB</t>
  </si>
  <si>
    <t>51069217</t>
  </si>
  <si>
    <t>IGEM15HJ</t>
  </si>
  <si>
    <t>居家_【TLCSTORE】Snoopy史努比29吋經典上掀對開行李箱-墨鐵灰</t>
  </si>
  <si>
    <t>SNP-2604_29IG</t>
  </si>
  <si>
    <t>51069218</t>
  </si>
  <si>
    <t>IGEM15HK</t>
  </si>
  <si>
    <t>本鄉電子禮品有限公司</t>
  </si>
  <si>
    <t>Timo</t>
  </si>
  <si>
    <t>居家宅配_Timo 冰河時代 冰鎮強力風扇-夜幕黑TF-06</t>
  </si>
  <si>
    <t>TF-06(黑)</t>
  </si>
  <si>
    <t>51071117</t>
  </si>
  <si>
    <t>IGEM130V</t>
  </si>
  <si>
    <t>材質：ABS塑膠+電子元件
 額定輸入：5V/2.3A
 尺寸：172x60x61mm
 重量：235g
 最大風速：7.9M/s
 電池容量：4000mAh
 充電時間：約3.5hr
 續航時間：(不加製冷)約2.5~12hr(01檔~101檔)
  (加製冷)約1.5~3hr(01檔~101檔)
 產地：中國
 內容物：風扇x1、USB-A to TYPE-C充電線x1、說明書x1、掛繩x1</t>
  </si>
  <si>
    <t>186x77x77</t>
  </si>
  <si>
    <t>*快速製冷 迅速降溫*101檔風速 滾輪調節*一鍵開關 操作更簡易*防誤觸開關 安全便利*附掛繩 牢固便攜</t>
  </si>
  <si>
    <t>235</t>
  </si>
  <si>
    <t>非人為損壞保固半年</t>
  </si>
  <si>
    <t>居家宅配_Timo 冰河時代 冰鎮強力風扇-象牙白TF-06</t>
  </si>
  <si>
    <t>TF-06(白)</t>
  </si>
  <si>
    <t>51071118</t>
  </si>
  <si>
    <t>IGEM130W</t>
  </si>
  <si>
    <t>居家宅配_Timo 吹雪 上吹冰鎮風扇-奶霜白TF-07</t>
  </si>
  <si>
    <t>TF-07(白)</t>
  </si>
  <si>
    <t>51071119</t>
  </si>
  <si>
    <t>IGEM130X</t>
  </si>
  <si>
    <t>產品名稱：吹雪冰鎮風扇
 產品材質：ABS塑膠+電子元件
 額定輸入：5V⎓1.5A
 電池容量：2000mAh
 充電時間：約3小時
 使用時間：約40~60分鐘(製冷) / 最大3.5小時(無製冷)
 產品尺寸：115.4×33×64（mm）
 產品重量：140g
 內容物：風扇、頸掛吊繩、說明書、充電線(USB-A to USB-C)
 產地：中國</t>
  </si>
  <si>
    <t>*100檔風量無極調節*數顯螢幕顯示，掌握剩餘電量*超導製冷，廣角出風更涼爽*製冷更升級，掛脖享受上吹涼風*小嗓門大風量，搭配掛繩解放雙手*貼心防誤觸開關設計，安心放置背包</t>
  </si>
  <si>
    <t>140</t>
  </si>
  <si>
    <t>居家宅配_Timo 吹雪 上吹冰鎮風扇-香芋紫TF-07</t>
  </si>
  <si>
    <t>TF-07(紫)</t>
  </si>
  <si>
    <t>51071120</t>
  </si>
  <si>
    <t>IGEM130Y</t>
  </si>
  <si>
    <t>紫</t>
  </si>
  <si>
    <t>居家宅配_Timo 吹雪 上吹冰鎮風扇-奶油綠TF-07</t>
  </si>
  <si>
    <t>TF-07(綠)</t>
  </si>
  <si>
    <t>51071121</t>
  </si>
  <si>
    <t>IGEM130Z</t>
  </si>
  <si>
    <t>daho</t>
  </si>
  <si>
    <t>居家宅配_Daho韓版輕便旅行收納袋六件組(隨機色)OTA001805</t>
  </si>
  <si>
    <t>OTA001805</t>
  </si>
  <si>
    <t>51071122</t>
  </si>
  <si>
    <t>IGEM1311</t>
  </si>
  <si>
    <t>材質：聚脂纖維
 尺寸：大網袋-370x280x120mm / 中網袋-305x275x110mm / 小網袋-300x195x110mm /
 大拉鍊袋-325x240mm / 中拉鍊袋-265x220mm / 小拉鍊袋-250x150mm
 重量：約160g
 產地：中國</t>
  </si>
  <si>
    <t>*聚脂纖維布料 防潑水抗汙易清潔*精緻橡膠拉鍊 觸感柔軟不怕碰撞*專業大廠生產 車縫製程加強檢驗*出差旅行 整理收納 必備</t>
  </si>
  <si>
    <t>160</t>
  </si>
  <si>
    <t>收到商品如有瑕疵，鑑賞期內可退換貨</t>
  </si>
  <si>
    <t>居家宅配_Daho便攜按壓式充氣旅行枕 (隨機色)LF-U02</t>
  </si>
  <si>
    <t>LF-U02</t>
  </si>
  <si>
    <t>51071123</t>
  </si>
  <si>
    <t>IGEM1312</t>
  </si>
  <si>
    <t>材質：牛奶絲
 尺寸：約35x25cm
 重量：約80g
 產地：中國</t>
  </si>
  <si>
    <t>*輕盈小巧攜帶方便*支撐頸部旅行必備*輕鬆按壓充氣</t>
  </si>
  <si>
    <t>80</t>
  </si>
  <si>
    <t>居家宅配_Daho旅行放納拉桿包/多用途掛環及彈力固定帶 (隨機色)OTA001220V</t>
  </si>
  <si>
    <t>OTA001220V</t>
  </si>
  <si>
    <t>51071124</t>
  </si>
  <si>
    <t>IGEM1313</t>
  </si>
  <si>
    <t>拉桿包:
 材質：牛津布
 尺寸：約320x480x160mm(展開) / 180x210mm(收起)
 重量：約105g
 產地：中國
 掛環:
 尺寸：最長16cm x 2.5cm
 材質：PP + 金屬
 重量：29g
 產地：中國
 保固：鑑賞期內如有瑕疵可退換貨
 彈力固定帶:
 材質：尼龍
 尺寸：約長200x寬5cm
 重量：約80g
 產地：中國</t>
  </si>
  <si>
    <t>*可掛在行李箱拉杆上 也可登機使用*韓系氣質選色 百搭好用*環保材質 防潑水牛津布*大容量 背帶耐重耐磨 可長久使用*可水洗重複使用靈活解放雙手*配合行李箱使用，可將不同大小的包包固定在行李箱上*小巧輕便，可自由調整長度*高密度耐磨尼龍材質，耐磨耐用。</t>
  </si>
  <si>
    <t>225</t>
  </si>
  <si>
    <t>居家宅配_Daho袖珍口袋晴雨兩用傘 (隨機色)OTA001950</t>
  </si>
  <si>
    <t>OTA001950</t>
  </si>
  <si>
    <t>51071125</t>
  </si>
  <si>
    <t>IGEM1314</t>
  </si>
  <si>
    <t>材質：黑膠布+合金 
 尺寸：約153x60x38mm
 重量：約220g
 產地：中國</t>
  </si>
  <si>
    <t>153x60x38</t>
  </si>
  <si>
    <t>*莫蘭迪色系*防曬達UPF50+*口袋尺寸方便攜帶*扁身造型 六折收納</t>
  </si>
  <si>
    <t>居家宅配_Timo正版授權SNOOPY史努比冰鎮頸掛上吹風扇-紅屋(米)TF-07</t>
  </si>
  <si>
    <t>TF-07(史努比-紅屋-米)</t>
  </si>
  <si>
    <t>51071126</t>
  </si>
  <si>
    <t>IGEM131I</t>
  </si>
  <si>
    <t>產品型號：WSN-006
 認證型號：TF-07
 產品材質：ABS塑膠+電子元件
 額定輸入：5V⎓1.5A
 電池容量：2000mAh
 充電時間：約3小時
 使用時間：約40~60分鐘(製冷) / 最大3.5小時(無製冷)
 產品尺寸：115.4×33×64（mm）
 產品重量：140g
 內容物：風扇、頸掛吊繩、說明書、充電線(USB-A to USB-C)</t>
  </si>
  <si>
    <t>居家宅配_Timo正版授權SNOOPY史努比冰鎮頸掛上吹風扇-太空(紫)TF-07</t>
  </si>
  <si>
    <t>TF-07(史努比-太空-紫)</t>
  </si>
  <si>
    <t>51071127</t>
  </si>
  <si>
    <t>IGEM131J</t>
  </si>
  <si>
    <t>居家宅配_Timo正版授權SNOOPY史努比冰鎮頸掛上吹風扇-向東走(綠)TF-07</t>
  </si>
  <si>
    <t>TF-07(史努比-向東走-綠)</t>
  </si>
  <si>
    <t>51071128</t>
  </si>
  <si>
    <t>IGEM131K</t>
  </si>
  <si>
    <t>居家宅配_Timo正版授權迪士尼維尼&amp;跳跳虎冰鎮頸掛上吹風扇(米)TF-07</t>
  </si>
  <si>
    <t>TF-07(維尼&amp;跳跳虎-米)</t>
  </si>
  <si>
    <t>51071129</t>
  </si>
  <si>
    <t>IGEM131L</t>
  </si>
  <si>
    <t>產品型號：WDS-002
 認證型號：TF-07
 產品材質：ABS塑膠+電子元件
 額定輸入：5V⎓1.5A
 電池容量：2000mAh
 充電時間：約3小時
 使用時間：約40~60分鐘(製冷) / 最大3.5小時(無製冷)
 產品尺寸：115.4×33×64（mm）
 產品重量：140g
 內容物：風扇、頸掛吊繩、說明書、充電線(USB-A to USB-C)</t>
  </si>
  <si>
    <t>居家宅配_Timo正版授權迪士尼史迪奇冰鎮頸掛上吹風扇(紫)TF-07</t>
  </si>
  <si>
    <t>TF-07(史迪奇-紫)</t>
  </si>
  <si>
    <t>51071130</t>
  </si>
  <si>
    <t>IGEM131M</t>
  </si>
  <si>
    <t>居家宅配_Timo正版授權迪士尼三眼怪冰鎮頸掛上吹風扇(綠)TF-07</t>
  </si>
  <si>
    <t>TF-07(三眼怪-綠)</t>
  </si>
  <si>
    <t>51071131</t>
  </si>
  <si>
    <t>IGEM131N</t>
  </si>
  <si>
    <t>居家宅配_Timo正版授權KUROMI冰鎮渦輪手持風扇FUN-SS01(經典款)</t>
  </si>
  <si>
    <t>FUN-SS01(KUROMI-經典款)</t>
  </si>
  <si>
    <t>51071132</t>
  </si>
  <si>
    <t>IGEM131O</t>
  </si>
  <si>
    <t>產品型號：FUN-SS01
 產品名稱：KUROMI 冰鎮渦輪手持風扇
 額定輸入：DC 5V/2A
 電池容量：4000mAh
 產品重量：225g
 產品尺寸：156x60x59mm
 產品材質：ABS塑料+PP塑料+電機
 風速：6M/s(max)
 風力調節：1-100檔無極風速調節
 使用時間：約2.5小時(100檔)~13小時(1檔)
 使用時間：風+製冷啟動，約1.5小時(100檔)~3.5小時(1檔)
 充電時間：約4小時
 內容物：風扇 + USB-A to USB-C充電線60cm + 底座 + 說明書</t>
  </si>
  <si>
    <t>*超導製冷冰磁技術，酷暑透心涼*渦輪增壓6M/sec強風極速新體驗 *液晶螢幕顯示1-100無級段風力調節*4000mAh超大電量，續航力超持久*超輕量方便攜帶，出門帶著小冰塊*使用通過BSMI安規鋰電池，可帶上飛機</t>
  </si>
  <si>
    <t>2025.08</t>
  </si>
  <si>
    <t>非人為損壞保固一年</t>
  </si>
  <si>
    <t>居家宅配_Timo正版授權KUROMI冰鎮渦輪手持風扇FUN-SS01(塔羅牌)</t>
  </si>
  <si>
    <t>FUN-SS01(KUROMI-塔羅牌)</t>
  </si>
  <si>
    <t>51071133</t>
  </si>
  <si>
    <t>IGEM131P</t>
  </si>
  <si>
    <t>GUXON</t>
  </si>
  <si>
    <t>居家宅配_GUXON巧冰扇GXFAN01(夜幕黑)</t>
  </si>
  <si>
    <t>GXFAN01(夜幕黑)</t>
  </si>
  <si>
    <t>51071136</t>
  </si>
  <si>
    <t>IGEM1345</t>
  </si>
  <si>
    <t>產品型號：GXFAN01
 輸入：5V⎓2A
 额定功率：10W
 充電接口：TYPE-C(約3.5小時充滿)
 電池容量：4000mAh/3.7V/14.8Wh
 最高轉速：13000rpm
 最大風量：9m/s
 工作分貝：50dB(A)
 工作時間：最長12小時
 產品材質：ABS/PC/鋁合金/不鏽鋼/電子元件
 產品重量：260 g
 BSMI：R56216
 內容物：風扇、充電線、掛繩、說明書、保固卡</t>
  </si>
  <si>
    <t>188x81x56</t>
  </si>
  <si>
    <t>非人為損壞保固1年</t>
  </si>
  <si>
    <t>居家宅配_GUXON巧冰扇GXFAN01(星霧銀)</t>
  </si>
  <si>
    <t>GXFAN01(星霧銀)</t>
  </si>
  <si>
    <t>51071137</t>
  </si>
  <si>
    <t>IGEM1346</t>
  </si>
  <si>
    <t>居家宅配_GUXON巧冰扇GXFAN01(奶茶金)</t>
  </si>
  <si>
    <t>GXFAN01(奶茶金)</t>
  </si>
  <si>
    <t>51071138</t>
  </si>
  <si>
    <t>IGEM1347</t>
  </si>
  <si>
    <t>居家宅配_GUXON巧冰扇GXFAN01(薰衣紫)</t>
  </si>
  <si>
    <t>GXFAN01(薰衣紫)</t>
  </si>
  <si>
    <t>51071139</t>
  </si>
  <si>
    <t>IGEM1348</t>
  </si>
  <si>
    <t>居家宅配_GUXON巧冰扇GXFAN01(玫瑰粉)</t>
  </si>
  <si>
    <t>GXFAN01(玫瑰粉)</t>
  </si>
  <si>
    <t>51071140</t>
  </si>
  <si>
    <t>IGEM1349</t>
  </si>
  <si>
    <t>居家宅配_Timo正版授權SNOOPY史努比冰鎮強力風扇-抱抱(黑)TF-06</t>
  </si>
  <si>
    <t>TF-06(史努比-抱抱-黑)</t>
  </si>
  <si>
    <t>51071141</t>
  </si>
  <si>
    <t>IGEM134A</t>
  </si>
  <si>
    <t>材質：ABS塑膠+電子元件
 額定輸入：5V/2.3A
 尺寸：172x60x61mm
 重量：235g
 最大風速：7.9M/s
 電池容量：4000mAh
 充電時間：約3.5hr
 續航時間：(不加製冷)約2.5~12hr(01檔~101檔)
 (加製冷)約1.5~3hr(01檔~101檔)
 產地：中國
 內容物：風扇x1、USB-A to TYPE-C充電線x1、說明書x1、掛繩x1</t>
  </si>
  <si>
    <t>172x60x61</t>
  </si>
  <si>
    <t>居家宅配_Timo正版授權SNOOPY史努比冰鎮強力風扇-散步(米)TF-06</t>
  </si>
  <si>
    <t>TF-06(史努比-散步-米)</t>
  </si>
  <si>
    <t>51071142</t>
  </si>
  <si>
    <t>IGEM134B</t>
  </si>
  <si>
    <t>米</t>
  </si>
  <si>
    <t>居家宅配_Timo正版授權迪士尼冰鎮強力風扇-維尼漫步(米)TF-06</t>
  </si>
  <si>
    <t>TF-06(維尼漫步-米)</t>
  </si>
  <si>
    <t>51071143</t>
  </si>
  <si>
    <t>IGEM134C</t>
  </si>
  <si>
    <t>居家宅配_Timo正版授權迪士尼冰鎮強力風扇-誠懇史迪奇(米)TF-06</t>
  </si>
  <si>
    <t>TF-06(誠懇史迪奇-米)</t>
  </si>
  <si>
    <t>51071144</t>
  </si>
  <si>
    <t>IGEM134D</t>
  </si>
  <si>
    <t>居家宅配_Timo正版授權迪士尼冰鎮強力風扇-三眼怪登入(黑)TF-06</t>
  </si>
  <si>
    <t>TF-06(三眼怪登入-黑)</t>
  </si>
  <si>
    <t>51071145</t>
  </si>
  <si>
    <t>IGEM134E</t>
  </si>
  <si>
    <t>居家宅配_Timo正版授權迪士尼冰鎮強力風扇-白雪公主(米)TF-06</t>
  </si>
  <si>
    <t>TF-06(白雪公主-米)</t>
  </si>
  <si>
    <t>51071146</t>
  </si>
  <si>
    <t>IGEM134F</t>
  </si>
  <si>
    <t>居家宅配_Timo正版授權迪士尼冰鎮強力風扇-小美人魚(米)TF-06</t>
  </si>
  <si>
    <t>TF-06(小美人魚-米)</t>
  </si>
  <si>
    <t>51071147</t>
  </si>
  <si>
    <t>IGEM134G</t>
  </si>
  <si>
    <t>居家_(鐵灰)TIMO TF-08月見冰鎮手持風扇</t>
  </si>
  <si>
    <t>TF-08(黑)</t>
  </si>
  <si>
    <t>51071157</t>
  </si>
  <si>
    <t>IGEM15ER</t>
  </si>
  <si>
    <t>155x47x50</t>
  </si>
  <si>
    <t xml:space="preserve">*快速製冷 迅速降溫
*100檔風速 一鍵調節
*可摺疊設計 涼爽無死角
*極靜音性能 靜享舒適送風
*防誤觸開關 安全便利
*附掛繩 牢固便攜
*底部隱藏式掛環 可站立可吊掛
*Type-C接口 廣泛兼容
*顯示螢幕 電量一目瞭然
*4000mAh大容量 長效續航
</t>
  </si>
  <si>
    <t>2026/05/20</t>
  </si>
  <si>
    <t>242</t>
  </si>
  <si>
    <t>居家_(米)TIMO TF-08月見冰鎮手持風扇</t>
  </si>
  <si>
    <t>TF-08(米)</t>
  </si>
  <si>
    <t>51071158</t>
  </si>
  <si>
    <t>IGEM15ES</t>
  </si>
  <si>
    <t>*快速製冷 迅速降溫
*100檔風速 一鍵調節
*可摺疊設計 涼爽無死角
*極靜音性能 靜享舒適送風
*防誤觸開關 安全便利
*附掛繩 牢固便攜
*底部隱藏式掛環 可站立可吊掛
*Type-C接口 廣泛兼容
*顯示螢幕 電量一目瞭然
*4000mAh大容量 長效續航</t>
  </si>
  <si>
    <t>居家_(紫)TIMO TF-08月見冰鎮手持風扇</t>
  </si>
  <si>
    <t>TF-08(紫)</t>
  </si>
  <si>
    <t>51071159</t>
  </si>
  <si>
    <t>IGEM15ET</t>
  </si>
  <si>
    <t>居家_2入組(鐵灰)TIMO TF-08月見冰鎮手持風扇</t>
  </si>
  <si>
    <t>TF-08(鐵灰)*2</t>
  </si>
  <si>
    <t>51071160</t>
  </si>
  <si>
    <t>IGEM15FH</t>
  </si>
  <si>
    <t>2026/06/15</t>
  </si>
  <si>
    <t>484</t>
  </si>
  <si>
    <t>居家_2入組(米)TIMO TF-08月見冰鎮手持風扇</t>
  </si>
  <si>
    <t>TF-08(米)*2</t>
  </si>
  <si>
    <t>51071161</t>
  </si>
  <si>
    <t>IGEM15FI</t>
  </si>
  <si>
    <t>居家_2入組(紫)TIMO TF-08月見冰鎮手持風扇</t>
  </si>
  <si>
    <t>TF-08(紫)*2</t>
  </si>
  <si>
    <t>51071162</t>
  </si>
  <si>
    <t>IGEM15FJ</t>
  </si>
  <si>
    <t xml:space="preserve">*快速製冷 迅速降溫
*100檔風速 一鍵調節
*可摺疊設計 涼爽無死角
*極靜音性能 靜享舒適送風
*防誤觸開關 安全便利
*附掛繩 牢固便攜
*底部隱藏式掛環 可站立可吊掛
*Type-C接口 廣泛兼容
*顯示螢幕 電量一目瞭然
*4000mAh大容量 長效續航
</t>
  </si>
  <si>
    <t>居家_【Arlink】Carry系列 20吋多功能前開式 鋁框純PC行李L1020-月光白</t>
  </si>
  <si>
    <t>L1020W</t>
  </si>
  <si>
    <t>51080039</t>
  </si>
  <si>
    <t>IGEM112U</t>
  </si>
  <si>
    <t>2026/2/1 回價，2025/11/1尾牙短促 2025/7/1短促</t>
  </si>
  <si>
    <t>20吋</t>
  </si>
  <si>
    <t>(2026/07/01~2026/07/31) T13圓型藥盒</t>
  </si>
  <si>
    <t>*摺疊杯架設計，飲料、水壺、雨傘都能放*專屬手機支架，旅途中放手機追劇、放鏡子化妝都方便*貼心雙掛勾設計，能掛提袋解放雙手*將行動電源接在行李箱內建的USB線上，可直接從行李箱外的雙充電孔充電*TSA海關三碼密碼鎖，登機無損安檢快速通過*鋁合金邊框，相較拉鍊行李箱更加防水、耐摔耐撞、安全不易被撬開</t>
  </si>
  <si>
    <t>*購買起一年內破箱，並附上航空公司開立的「行李破箱證明」，即可免費換新箱。*購買起三年內，可維修之零組件，包含輪子、拉桿、密碼鎖、提把等消耗品，完全不收取維修費及零件費。</t>
  </si>
  <si>
    <t>居家_【Arlink】Carry系列 20吋多功能前開式 鋁框純PC行李箱L1020-鋰石灰</t>
  </si>
  <si>
    <t>L1020G</t>
  </si>
  <si>
    <t>51080040</t>
  </si>
  <si>
    <t>IGEM112V</t>
  </si>
  <si>
    <t>2026/2/1回價，2025/11/1尾牙短促 2025/7/1短促</t>
  </si>
  <si>
    <t>鋰石灰</t>
  </si>
  <si>
    <t>居家_【Arlink】Carry系列 20吋多功能前開式 鋁框純PC行李箱L1020-粉桃</t>
  </si>
  <si>
    <t>L1020P</t>
  </si>
  <si>
    <t>51080042</t>
  </si>
  <si>
    <t>IGEM112X</t>
  </si>
  <si>
    <t>粉桃</t>
  </si>
  <si>
    <t>居家_【Arlink】Carry系列 24吋多功能前開式 鋁框純PC行李箱L1024-月光白</t>
  </si>
  <si>
    <t>L1024W</t>
  </si>
  <si>
    <t>51080043</t>
  </si>
  <si>
    <t>IGEM112Y</t>
  </si>
  <si>
    <t>24吋</t>
  </si>
  <si>
    <t>4600</t>
  </si>
  <si>
    <t>居家_【Arlink】Carry系列 24吋多功能前開式 鋁框純PC行李箱L1024-鋰石灰</t>
  </si>
  <si>
    <t>L1024G</t>
  </si>
  <si>
    <t>51080044</t>
  </si>
  <si>
    <t>IGEM112Z</t>
  </si>
  <si>
    <t>居家_【Arlink】Carry系列 28吋多功能前開式 鋁框純PC行李箱L1028-月光白</t>
  </si>
  <si>
    <t>L1028W</t>
  </si>
  <si>
    <t>51080045</t>
  </si>
  <si>
    <t>IGEM1131</t>
  </si>
  <si>
    <t>2026/2/1回價，2025/11/1尾牙短促 2025/7/1短促 2025/6/1短促</t>
  </si>
  <si>
    <t>28吋</t>
  </si>
  <si>
    <t>居家_【Arlink】Carry系列 28吋多功能前開式 鋁框純PC行李箱L1028-鋰石灰</t>
  </si>
  <si>
    <t>L1028G</t>
  </si>
  <si>
    <t>51080046</t>
  </si>
  <si>
    <t>IGEM1132</t>
  </si>
  <si>
    <t>居家_【Arlink】Carry系列 30吋多功能前開式 鋁框純PC行李箱L2030-月光白</t>
  </si>
  <si>
    <t>L2030W</t>
  </si>
  <si>
    <t>51080047</t>
  </si>
  <si>
    <t>IGEM1133</t>
  </si>
  <si>
    <t>2025/11/1尾牙短促 2025/7/1短促</t>
  </si>
  <si>
    <t>30吋</t>
  </si>
  <si>
    <t>5800</t>
  </si>
  <si>
    <t>居家_【Arlink】Carry系列 30吋多功能前開式 鋁框純PC行李箱L2030-鋰石灰</t>
  </si>
  <si>
    <t>L2030G</t>
  </si>
  <si>
    <t>51080048</t>
  </si>
  <si>
    <t>IGEM1134</t>
  </si>
  <si>
    <t>1800</t>
  </si>
  <si>
    <t>居家_【Arlink】神奈莊【神耐裝】 75L多功能折疊收納手推車｜餐桌版 TL55</t>
  </si>
  <si>
    <t>TL55</t>
  </si>
  <si>
    <t>51080049</t>
  </si>
  <si>
    <t>IGEM1135</t>
  </si>
  <si>
    <t>9/1短促，2025/7/1短促</t>
  </si>
  <si>
    <t>淺灰</t>
  </si>
  <si>
    <t>55公升</t>
  </si>
  <si>
    <t>*5秒快速折疊收納手推車，折起來時寬度只有12.5公分，可放在家中夾縫不占空間*打開時有55L超大容量，連小孩都能裝* 多段式不鏽鋼拉桿，輕鬆伸縮堅固耐用*承重高達60公斤，坐、站在上面都不是問題。另外一塊可拿出來放在拉桿上，延伸出來當作野餐桌使用*超滑順靜音萬向輪，四個輪子皆有獨立煞車裝置*具有折疊杯架與兩側收納空間設計，可放置水壺、雨傘、衛生紙、環保筷...等</t>
  </si>
  <si>
    <t>2025.09</t>
  </si>
  <si>
    <t>6700</t>
  </si>
  <si>
    <t>居家_【Arlink】CUBE系列 多功能防水防爆 胖胖行李箱(26吋)-奶油白</t>
  </si>
  <si>
    <t>L3726W</t>
  </si>
  <si>
    <t>51080050</t>
  </si>
  <si>
    <t>IGEM1136</t>
  </si>
  <si>
    <t>11/1短促，10/1短促，2025/7/1短促</t>
  </si>
  <si>
    <t>26吋</t>
  </si>
  <si>
    <t>*購買起一年內破箱，並附上航空公司開立的「行李破箱證明」，即可免費換新箱。*購買起二年內，可維修之零組件，包含輪子、拉桿、密碼鎖、提把等消耗品，完全不收取維修費及零件費。</t>
  </si>
  <si>
    <t>居家_【Arlink】CUBE系列 多功能防水防爆 胖胖行李箱(26吋)-冰晶藍</t>
  </si>
  <si>
    <t>L3726B</t>
  </si>
  <si>
    <t>51080051</t>
  </si>
  <si>
    <t>IGEM1137</t>
  </si>
  <si>
    <t>冰晶藍</t>
  </si>
  <si>
    <t>居家_【Arlink】CUBE系列 多功能防水防爆 胖胖行李箱(28吋)-奶油白</t>
  </si>
  <si>
    <t>L3728W</t>
  </si>
  <si>
    <t>51080052</t>
  </si>
  <si>
    <t>IGEM1138</t>
  </si>
  <si>
    <t>5150</t>
  </si>
  <si>
    <t>居家_【Arlink】CUBE系列 多功能防水防爆 胖胖行李箱(28吋)-冰晶藍</t>
  </si>
  <si>
    <t>L3728B</t>
  </si>
  <si>
    <t>51080053</t>
  </si>
  <si>
    <t>IGEM1139</t>
  </si>
  <si>
    <t>居家_【Arlink】CUBE系列 多功能防水防爆 胖胖行李箱(30吋)-奶油白</t>
  </si>
  <si>
    <t>L3730W</t>
  </si>
  <si>
    <t>51080054</t>
  </si>
  <si>
    <t>IGEM113A</t>
  </si>
  <si>
    <t>居家_【Arlink】CUBE系列 多功能防水防爆 胖胖行李箱(30吋)-冰晶藍</t>
  </si>
  <si>
    <t>L3730B</t>
  </si>
  <si>
    <t>51080055</t>
  </si>
  <si>
    <t>IGEM113B</t>
  </si>
  <si>
    <t>5300</t>
  </si>
  <si>
    <t>居家_【Arlink】Flip系列 多功能1：9上掀式行李箱(20吋)-星辰白</t>
  </si>
  <si>
    <t>L1920W</t>
  </si>
  <si>
    <t>51080057</t>
  </si>
  <si>
    <t>IGEM115L</t>
  </si>
  <si>
    <t>2025/7/1短促</t>
  </si>
  <si>
    <t>3400</t>
  </si>
  <si>
    <t>居家_【Arlink】Flip系列 多功能1：9上掀式行李箱(20吋)-太空灰</t>
  </si>
  <si>
    <t>L1920G</t>
  </si>
  <si>
    <t>51080058</t>
  </si>
  <si>
    <t>IGEM115M</t>
  </si>
  <si>
    <t>居家_【Arlink】Flip系列 多功能1：9上掀式行李箱(24吋)-星辰白</t>
  </si>
  <si>
    <t>L1924W</t>
  </si>
  <si>
    <t>51080059</t>
  </si>
  <si>
    <t>IGEM115N</t>
  </si>
  <si>
    <t>居家_【Arlink】Flip系列 多功能1：9上掀式行李箱(24吋)-太空灰</t>
  </si>
  <si>
    <t>L1924G</t>
  </si>
  <si>
    <t>51080060</t>
  </si>
  <si>
    <t>IGEM115O</t>
  </si>
  <si>
    <t>居家_【Arlink】Flip系列 多功能1：9上掀式行李箱(29吋)-星辰白</t>
  </si>
  <si>
    <t>L1929W</t>
  </si>
  <si>
    <t>51080061</t>
  </si>
  <si>
    <t>IGEM115P</t>
  </si>
  <si>
    <t>居家_【Arlink】Flip系列 多功能1：9上掀式行李箱(29吋)-太空灰</t>
  </si>
  <si>
    <t>L1929G</t>
  </si>
  <si>
    <t>51080062</t>
  </si>
  <si>
    <t>IGEM115Q</t>
  </si>
  <si>
    <t>居家_【Arlink】CUBE系列 多功能防水防爆 胖胖行李箱(24吋)_冰晶藍</t>
  </si>
  <si>
    <t>L3724B</t>
  </si>
  <si>
    <t>51080064</t>
  </si>
  <si>
    <t>IGEM115T</t>
  </si>
  <si>
    <t>居家_【Arlink】神奈推(神耐推) 貴婦級75L折疊收納手推車｜磁吸滑蓋版 TL58(另加爬梯輪2入)</t>
  </si>
  <si>
    <t>TL58+TL58-1</t>
  </si>
  <si>
    <t>51080066</t>
  </si>
  <si>
    <t>IGEM115V</t>
  </si>
  <si>
    <t>12/15缺貨，2025/11/1尾牙短促 10/1短促，2025/7/1短促</t>
  </si>
  <si>
    <t>2026.01</t>
  </si>
  <si>
    <t>2025/12/15</t>
  </si>
  <si>
    <t>居家_(質感白)【Arlink】神奈推(神耐推) 貴婦級75L多功能萬向直排輪 折疊收納手推車｜磁吸滑蓋版 TL58</t>
  </si>
  <si>
    <t>TL58W</t>
  </si>
  <si>
    <t>51080079</t>
  </si>
  <si>
    <t>IGEM128Z</t>
  </si>
  <si>
    <t>12/15缺貨，2025/11/1尾牙短促 10/1短促，2025/7/1短促 2025/6/1短促 2025/6/2後上架</t>
  </si>
  <si>
    <t>居家_(夢幻粉)【Arlink】神奈推(神耐推) 貴婦級75L多功能萬向直排輪 折疊收納手推車｜磁吸滑蓋版 TL58</t>
  </si>
  <si>
    <t>TL58P</t>
  </si>
  <si>
    <t>51080080</t>
  </si>
  <si>
    <t>IGEM1291</t>
  </si>
  <si>
    <t>12/15缺貨，2025/11/1尾牙短促 10/1短促，2025/7/29員購2025/7/1短促 2025/6/1短促 2025/6/2後上架</t>
  </si>
  <si>
    <t>居家_【Arlink】WhaleBox系列 鯨魚箱 多功能上掀/對開兩用行李箱（20吋）</t>
  </si>
  <si>
    <t>L193720</t>
  </si>
  <si>
    <t>51080082</t>
  </si>
  <si>
    <t>IGEM134H</t>
  </si>
  <si>
    <t>9/1短促</t>
  </si>
  <si>
    <t>3910</t>
  </si>
  <si>
    <t>居家_【Arlink】WhaleBox系列 鯨魚箱 多功能上掀/對開兩用行李箱（24吋）</t>
  </si>
  <si>
    <t>L193724</t>
  </si>
  <si>
    <t>51080083</t>
  </si>
  <si>
    <t>IGEM134I</t>
  </si>
  <si>
    <t>5100</t>
  </si>
  <si>
    <t>居家_【Arlink】Flip系列百變箱 多功能1：9上掀式行李箱20吋-水晶輪(星辰白)</t>
  </si>
  <si>
    <t>CL1920W</t>
  </si>
  <si>
    <t>51080085</t>
  </si>
  <si>
    <t>IGEM134K</t>
  </si>
  <si>
    <t>2025/8/1DM</t>
  </si>
  <si>
    <t>居家_【Arlink】Flip系列百變箱 多功能1：9上掀式行李箱20吋-水晶輪(夜幕灰)</t>
  </si>
  <si>
    <t>CL1920G</t>
  </si>
  <si>
    <t>51080086</t>
  </si>
  <si>
    <t>IGEM134L</t>
  </si>
  <si>
    <t>居家_【Arlink】Flip系列百變箱 多功能1：9上掀式行李箱24吋-水晶輪(星辰白)</t>
  </si>
  <si>
    <t>CL1924W</t>
  </si>
  <si>
    <t>51080087</t>
  </si>
  <si>
    <t>IGEM134M</t>
  </si>
  <si>
    <t>居家_【Arlink】Flip系列百變箱 多功能1：9上掀式行李箱24吋-水晶輪(夜幕灰)</t>
  </si>
  <si>
    <t>CL1924G</t>
  </si>
  <si>
    <t>51080088</t>
  </si>
  <si>
    <t>IGEM134N</t>
  </si>
  <si>
    <t>居家_【Arlink】Flip系列百變箱 多功能1：9上掀式行李箱29吋-水晶輪（星辰白)</t>
  </si>
  <si>
    <t>CL1929W</t>
  </si>
  <si>
    <t>51080089</t>
  </si>
  <si>
    <t>IGEM134O</t>
  </si>
  <si>
    <t>居家_【Arlink】Flip系列百變箱 多功能1：9上掀式行李箱29吋-水晶輪（夜幕灰)</t>
  </si>
  <si>
    <t>CL1929G</t>
  </si>
  <si>
    <t>51080090</t>
  </si>
  <si>
    <t>IGEM134P</t>
  </si>
  <si>
    <t>居家_【Arlink】Flip系列百變箱 多功能1：9上掀式行李箱20吋-星辰白（擴容雙開款）</t>
  </si>
  <si>
    <t>EL1920W</t>
  </si>
  <si>
    <t>51080091</t>
  </si>
  <si>
    <t>IGEM134Q</t>
  </si>
  <si>
    <t>居家_【Arlink】Flip系列百變箱 多功能1：9上掀式行李箱20吋-夜幕灰（擴容雙開款）</t>
  </si>
  <si>
    <t>EL1920G</t>
  </si>
  <si>
    <t>51080092</t>
  </si>
  <si>
    <t>IGEM134R</t>
  </si>
  <si>
    <t>居家_【Arlink】Flip系列百變箱 多功能1：9上掀式行李箱24吋-星辰白（擴容雙開款）</t>
  </si>
  <si>
    <t>EL1924W</t>
  </si>
  <si>
    <t>51080093</t>
  </si>
  <si>
    <t>IGEM134S</t>
  </si>
  <si>
    <t>居家_【Arlink】Flip系列百變箱 多功能1：9上掀式行李箱24吋-夜幕灰（擴容雙開款）</t>
  </si>
  <si>
    <t>EL1924G</t>
  </si>
  <si>
    <t>51080094</t>
  </si>
  <si>
    <t>IGEM134T</t>
  </si>
  <si>
    <t>居家_【Arlink】Flip系列百變箱 多功能1：9上掀式行李箱29吋-星辰白（擴容雙開款）</t>
  </si>
  <si>
    <t>EL1929W</t>
  </si>
  <si>
    <t>51080095</t>
  </si>
  <si>
    <t>IGEM134U</t>
  </si>
  <si>
    <t>居家_【Arlink】Flip系列百變箱 多功能1：9上掀式行李箱29吋-夜幕灰（擴容雙開款）</t>
  </si>
  <si>
    <t>EL1929G</t>
  </si>
  <si>
    <t>51080096</t>
  </si>
  <si>
    <t>IGEM134V</t>
  </si>
  <si>
    <t>居家_(質感白)【Arlink】神奈推(神耐推)貴婦級75L多功能折疊收納手推車磁吸滑蓋版TL58(附爬梯輪2入)</t>
  </si>
  <si>
    <t>TL58W+TL58-1</t>
  </si>
  <si>
    <t>51080103</t>
  </si>
  <si>
    <t>IGEM1373</t>
  </si>
  <si>
    <t>12/15缺貨，2025/11/1尾牙短促 2025/7/29員購</t>
  </si>
  <si>
    <t>5700</t>
  </si>
  <si>
    <t>居家_(夢幻粉)【Arlink】神奈推(神耐推)貴婦級75L多功能折疊收納手推車磁吸滑蓋版TL58(附爬梯輪2入)</t>
  </si>
  <si>
    <t>TL58P+TL58-1</t>
  </si>
  <si>
    <t>51080104</t>
  </si>
  <si>
    <t>IGEM1374</t>
  </si>
  <si>
    <t>居家_【Arlink】CUBE系列 多功能防水防爆 胖胖行李箱(24吋)_銀河灰</t>
  </si>
  <si>
    <t>L3724G</t>
  </si>
  <si>
    <t>51080106</t>
  </si>
  <si>
    <t>IGEM1462</t>
  </si>
  <si>
    <t>11/1短促，10/1短促</t>
  </si>
  <si>
    <t>銀河灰</t>
  </si>
  <si>
    <t>*3 : 7完美比例，能夠靠牆對開，在小空間也能輕鬆整理行李*ABS+德國頂級PC材質箱體，輕量又耐摔，托運也不怕破箱*防水防爆雙層拉鍊，超強力咬合，安全抗爆*鋁合金無段式即停拉桿，隨拉隨停，適用於各種身高*360度雙軸心靜音減震剎車飛機輪，能減少拖行時的晃動感，更能隨時單腳踩煞*TSA海關三碼密碼鎖，讓你出國登機無損安檢，快速通過*將行動電源接在行李箱內建的USB線上，就可以直接從行李箱外的Type-C/USB雙充電孔幫手機充電</t>
  </si>
  <si>
    <t>居家_【Arlink】CUBE系列 多功能防水防爆 胖胖行李箱(26吋)_銀河灰</t>
  </si>
  <si>
    <t>L3726G</t>
  </si>
  <si>
    <t>51080107</t>
  </si>
  <si>
    <t>IGEM1463</t>
  </si>
  <si>
    <t>4310</t>
  </si>
  <si>
    <t>居家_【Arlink】CUBE系列 多功能防水防爆 胖胖行李箱(28吋)_銀河灰</t>
  </si>
  <si>
    <t>L3728G</t>
  </si>
  <si>
    <t>51080108</t>
  </si>
  <si>
    <t>IGEM1464</t>
  </si>
  <si>
    <t>居家_【Arlink】CUBE系列 多功能防水防爆 胖胖行李箱(30吋)_銀河灰</t>
  </si>
  <si>
    <t>L3730G</t>
  </si>
  <si>
    <t>51080109</t>
  </si>
  <si>
    <t>IGEM1465</t>
  </si>
  <si>
    <t>居家_【Arlink】WhaleBox系列 鯨魚箱 多功能上掀/對開兩用行李箱(20吋)-水泥灰</t>
  </si>
  <si>
    <t>L193720W</t>
  </si>
  <si>
    <t>51080110</t>
  </si>
  <si>
    <t>IGEM158D</t>
  </si>
  <si>
    <t>水泥灰</t>
  </si>
  <si>
    <t>居家_【Arlink】WhaleBox系列 鯨魚箱 多功能上掀/對開兩用行李箱(24吋)-水泥灰</t>
  </si>
  <si>
    <t>L193724W</t>
  </si>
  <si>
    <t>51080111</t>
  </si>
  <si>
    <t>IGEM158E</t>
  </si>
  <si>
    <t>居家_【Arlink】輕旅箱｜超輕量純PC行李箱(20吋)霧銀灰</t>
  </si>
  <si>
    <t>SL120S</t>
  </si>
  <si>
    <t>51080113</t>
  </si>
  <si>
    <t>IGEM158G</t>
  </si>
  <si>
    <t>霧銀灰</t>
  </si>
  <si>
    <t>居家_【Arlink】輕旅箱｜超輕量純PC行李箱(25吋)霧銀灰</t>
  </si>
  <si>
    <t>SL125S</t>
  </si>
  <si>
    <t>51080114</t>
  </si>
  <si>
    <t>IGEM158H</t>
  </si>
  <si>
    <t>2460</t>
  </si>
  <si>
    <t>居家_【Arlink】輕旅箱｜超輕量純PC行李箱(29吋)霧銀灰</t>
  </si>
  <si>
    <t>SL129S</t>
  </si>
  <si>
    <t>51080115</t>
  </si>
  <si>
    <t>IGEM158I</t>
  </si>
  <si>
    <t>居家_【Arlink】輕旅箱｜超輕量純PC行李箱(20吋)軍墨綠</t>
  </si>
  <si>
    <t>SL120GN</t>
  </si>
  <si>
    <t>51080116</t>
  </si>
  <si>
    <t>IGEM158J</t>
  </si>
  <si>
    <t>軍墨綠</t>
  </si>
  <si>
    <t>居家_【Arlink】輕旅箱｜超輕量純PC行李箱(25吋)軍墨綠</t>
  </si>
  <si>
    <t>SL125GN</t>
  </si>
  <si>
    <t>51080117</t>
  </si>
  <si>
    <t>IGEM158K</t>
  </si>
  <si>
    <t>居家_【Arlink】輕旅箱｜超輕量純PC行李箱(29吋)軍墨綠</t>
  </si>
  <si>
    <t>SL129GN</t>
  </si>
  <si>
    <t>51080118</t>
  </si>
  <si>
    <t>IGEM158L</t>
  </si>
  <si>
    <t>居家_【Arlink】75L 多功能折疊收納手推車｜透視雙開款 (TL52W)</t>
  </si>
  <si>
    <t>TL52W</t>
  </si>
  <si>
    <t>51080119</t>
  </si>
  <si>
    <t>IGEM15H0</t>
  </si>
  <si>
    <t>2980</t>
  </si>
  <si>
    <t>居家_3M極淨便捷系列櫥下型淨水器3US-S004-5(一機一心+原廠鵝頸龍頭+免費基本安裝)-宅配限本島</t>
  </si>
  <si>
    <t>3US-S004-5</t>
  </si>
  <si>
    <t>51084255</t>
  </si>
  <si>
    <t>EHOME079</t>
  </si>
  <si>
    <t>本機:957x231x629;外箱:1075x128x646</t>
  </si>
  <si>
    <t>居家_3M極淨便捷系列淨水器3US-S004-5濾心-宅配限本島</t>
  </si>
  <si>
    <t>3US-S004-5濾心</t>
  </si>
  <si>
    <t>51084256</t>
  </si>
  <si>
    <t>EHOME080</t>
  </si>
  <si>
    <t>168x85x379</t>
  </si>
  <si>
    <t>居家_3MS003DIY淨水組-宅配限本島</t>
  </si>
  <si>
    <t>S003-D</t>
  </si>
  <si>
    <t>51084269</t>
  </si>
  <si>
    <t>EHOME093</t>
  </si>
  <si>
    <t>商品尺寸:310x60x68</t>
  </si>
  <si>
    <t>*免鑽洞輕鬆DIY，淨水好簡單*有效去除餘氯/異味/孢子囊菌/重金屬*即淨即飲，適合租屋族/小家庭*通過美國NSF42、53認證/SGS驗證*小體積省空間，免插電無廢水*5秒鐘免工具快速更換濾心</t>
  </si>
  <si>
    <t>600</t>
  </si>
  <si>
    <t>主機正常使用下一年保固</t>
  </si>
  <si>
    <t>居家_3MF003DIY淨水器替換濾心兩入-宅配限本島</t>
  </si>
  <si>
    <t>3US-F003-5</t>
  </si>
  <si>
    <t>51084270</t>
  </si>
  <si>
    <t>EHOME094</t>
  </si>
  <si>
    <t>★本商品一經拆封安裝使用，恕無法辦理退貨★
◆內容物：S003DIY淨水器替換濾心x2
◆主要材質：高密度活性碳棒
◆濾心型號：3US-F003-5
◆適用淨水器型號：DS02/DS02-CG/Waterduo/L21/S003
◆過濾孔徑：0.5微米
◆商品尺寸：寬5.2x高29.5cm/單支
◆包裝尺寸：寬12x深6.2x高30.8cm
◆商品重量：400g/單支
◆包裝重量：1200g
◆操作溫度：4.4~37.8°C
◆最大濾出水量：每分鐘2.8公升
◆總濾水量：2839公升
◆操作水壓：20~57psi
◆活性碳濾心更換週期：6個月／使用水量達2839公升
◆產地：墨西哥
◆效期：10年(未拆封)</t>
  </si>
  <si>
    <t>*適用S003/DS03/L21/Waterduo/DS02系列淨水器*有效去除餘氯/異味/孢子囊菌/重金屬*通過美國NSF42、53認證/SGS驗證*5秒鐘免工具快速更換濾心</t>
  </si>
  <si>
    <t>居家_檸檬系列【環保洗衣精1800g*3】+【環保洗衣精補充包1500g*3】+【環保地板清潔劑2000ml*1】-宅配限本島</t>
  </si>
  <si>
    <t>洗衣精1800g*3+洗衣精補充包1500g*3+地板清潔劑2000ml*1</t>
  </si>
  <si>
    <t>51084271</t>
  </si>
  <si>
    <t>EHOME095</t>
  </si>
  <si>
    <t>植萃來源成分、濃縮用量精省、 高生物分解友善生態</t>
  </si>
  <si>
    <t>2023.11</t>
  </si>
  <si>
    <t>洗衣精19208</t>
  </si>
  <si>
    <t>2026/01/23</t>
  </si>
  <si>
    <t>補充包19208/地板18651</t>
  </si>
  <si>
    <t>居家_檸檬系列【環保洗衣精1800g*3】+【環保洗衣粉1.5kg*2】+【環保地板清潔劑2000ml*1】-宅配限本島</t>
  </si>
  <si>
    <t>洗衣精1800g*3+洗衣粉1.5kg*2+地板清潔劑2000ml*1</t>
  </si>
  <si>
    <t>51084272</t>
  </si>
  <si>
    <t>EHOME096</t>
  </si>
  <si>
    <t>10400</t>
  </si>
  <si>
    <t>地板18651</t>
  </si>
  <si>
    <t>洗衣精19208/洗衣粉19602</t>
  </si>
  <si>
    <t>居家_3M 可水洗輕柔暖被-雙人</t>
  </si>
  <si>
    <t>3M-7000011681</t>
  </si>
  <si>
    <t>51084312</t>
  </si>
  <si>
    <t>IGEM092H</t>
  </si>
  <si>
    <t>◆商品重量：2.5 kg
 ◆包裝尺寸：長50 x 寬20 x 高39 cm
 ◆包裝重量：2.8 kg
 ◆表布：100% Cotton棉
 ◆填充物：100% Polyester聚酯纖維</t>
  </si>
  <si>
    <t>1800x21x0.0001</t>
  </si>
  <si>
    <t>*可重複水洗機烘，不易變形結塊*高保暖科技纖維，一年四季不畏寒*不含動物性蛋白質，有效抑蹣無異味*輕柔透氣，重量較蠶絲被輕38%</t>
  </si>
  <si>
    <t>法國特福</t>
  </si>
  <si>
    <t>居家_Tefal法國特福 巴洛克系列不沾鍋具3件組(26cm深平底鍋+32cm炒鍋+炒鍋蓋)</t>
  </si>
  <si>
    <t>SE-B224S396</t>
  </si>
  <si>
    <t>51084314</t>
  </si>
  <si>
    <t>IGEM092J</t>
  </si>
  <si>
    <t>32cm炒鍋 ◆材質：鋁合金、TITANIUM鈦合金強化塗層（PTFE，耐熱溫度250°C）、電木把手、耐熱玻璃蓋 26cm深平底鍋
 ◆材質：鋁合金、TITANIUM鈦合金強化塗層（PTFE，耐熱溫度250°C）、電木把手</t>
  </si>
  <si>
    <t>*家庭必備煎煮炒樣樣行*高鍋邊順手好翻炒*智慧佳溫紅心，掌握最佳烹調溫度*塗層添加鈦合金粒子抗刮耐磨*安全節能的鍋體設計</t>
  </si>
  <si>
    <t>2610</t>
  </si>
  <si>
    <t>居家_【清淨海】櫻花7+系列【洗衣精1800g*2】+【洗衣精補充包1500g*6】</t>
  </si>
  <si>
    <t>SM-FLC-G04</t>
  </si>
  <si>
    <t>51084316</t>
  </si>
  <si>
    <t>IGEM098F</t>
  </si>
  <si>
    <t>瓶子粉紅色</t>
  </si>
  <si>
    <t>◆成份：純水、杭菊萃取液、椰子油界面活性劑、甜菜鹼界面活性劑、椰子醯胺、山犁聚糖硬脂酸酯、食鹽、檸檬酸、抑菌劑
 內容物：1800g洗衣精x2+1500g補充包x6
 ◆保存期限：3年</t>
  </si>
  <si>
    <t>(2026/06/01~2026/07/31) 隨貨送清淨海 檸檬系列環保洗碗精 200g</t>
  </si>
  <si>
    <t>(2026/08/01~2026/08/31) 隨貨送清淨海 檸檬系列環保洗碗精 200g</t>
  </si>
  <si>
    <t>*櫻花香氛讓洗滌從嗅覺開始愉悅*嚴選成分，植物系椰子油來源溫和潔淨*中性溫和自然柔纖，滾筒/手洗皆可*無多餘石化成分，回歸純粹潔淨*清潔灰水友善循環，稀釋後可灌溉*優於CNS國家標準，濃縮1杯洗1籃衣物</t>
  </si>
  <si>
    <t>居家_【清淨海】櫻花7+系列【洗衣精1800g*2】+【洗衣精補充包1500g*4】</t>
  </si>
  <si>
    <t>SM-FLC-LD1800*2+SM-FLC-LD1500R*4</t>
  </si>
  <si>
    <t>51084317</t>
  </si>
  <si>
    <t>IGEM098G</t>
  </si>
  <si>
    <t>◆成份：純水、杭菊萃取液、椰子油界面活性劑、甜菜鹼界面活性劑、椰子醯胺、山犁聚糖硬脂酸酯、食鹽、檸檬酸、抑菌劑
 內容物：1800g洗衣精x2+1500g補充包x4
 ◆保存期限：3年</t>
  </si>
  <si>
    <t>居家_【清淨海】櫻花7+系列洗衣精1800g(箱購6入)</t>
  </si>
  <si>
    <t>SM-FLC-LD1800*6</t>
  </si>
  <si>
    <t>51084318</t>
  </si>
  <si>
    <t>IGEM098H</t>
  </si>
  <si>
    <t>◆成份：純水、杭菊萃取液、椰子油界面活性劑、甜菜鹼界面活性劑、椰子醯胺、山犁聚糖硬脂酸酯、食鹽、檸檬酸、抑菌劑
 內容物：1800g洗衣精x6
 ◆保存期限：3年</t>
  </si>
  <si>
    <t>居家_【清淨海】櫻花7+系列洗衣精補充包1500g(箱購8入)</t>
  </si>
  <si>
    <t>SM-FLC-LD1500R*8</t>
  </si>
  <si>
    <t>51084319</t>
  </si>
  <si>
    <t>IGEM098I</t>
  </si>
  <si>
    <t>包裝粉紅色</t>
  </si>
  <si>
    <t>◆成份：純水、杭菊萃取液、椰子油界面活性劑、甜菜鹼界面活性劑、椰子醯胺、山犁聚糖硬脂酸酯、食鹽、檸檬酸、抑菌劑
 內容物：1500g洗衣精補充包x8
 ◆保存期限：3年</t>
  </si>
  <si>
    <t>居家_【清淨海】槽洗淨_洗衣槽專用去污劑450g(箱購6入)</t>
  </si>
  <si>
    <t>SM-SHH-WC0450*6</t>
  </si>
  <si>
    <t>51084320</t>
  </si>
  <si>
    <t>IGEM098J</t>
  </si>
  <si>
    <t>包裝藍色</t>
  </si>
  <si>
    <t>◆成份：過碳酸鈉、小蘇打、日本專利柿子萃取、香精、抑菌劑
 ◆淨含量：450g(150gx3包)
 ◆包裝重量：535g
 ◆保存期限：三年</t>
  </si>
  <si>
    <t>*日本專利除臭柿單寧科技*除菌/淨化/除臭/防霉/去垢多效合一*高規格化妝品級原料標準*植物來源安心潔淨*直立/滾筒洗衣機均適用</t>
  </si>
  <si>
    <t>2700</t>
  </si>
  <si>
    <t>居家_法國特福Tefal 爵士系列不沾鍋四件組(28cm炒鍋+16cm湯鍋+16cm鍋蓋+鍋鏟)</t>
  </si>
  <si>
    <t>SE-B225S405</t>
  </si>
  <si>
    <t>51084342</t>
  </si>
  <si>
    <t>IGEM1048</t>
  </si>
  <si>
    <t>鍋底黑色</t>
  </si>
  <si>
    <t>◆28cm小炒鍋
 材質：鋁合金、TITANIUM不沾塗層（PTFE，耐熱溫度250°C）、PTFE烤漆外層、電木把手
 尺寸：鍋具口徑28cm／鍋底直徑14.5cm／含鍋把總長46.5cm／鍋深8.1cm
 重量：756 g
 ◆16cm單柄湯鍋
 材質：鋁合金、TITANIUM不沾塗層（PTFE，耐熱溫度250°C）、PTFE烤漆外層、電木把手
 尺寸：鍋具口徑16cm／鍋底直徑16cm／含鍋把總長32.5cm／鍋深7.8cm
 重量：395 g
 ◆鍋鏟
 材質：電木塑膠
 尺寸：長29 x 寬8 cm
 重量：47 g
 耐熱範圍：~220°C
 ◆耐熱玻璃蓋
 尺寸：直徑16cm
 重量：297 g</t>
  </si>
  <si>
    <t>*常用鍋具一次大滿足*輕鬆搞定煎煮炒各種料理模式*智慧佳溫紅心，掌握最佳烹調溫度*TITANIUM鈦合金塗層，少油健康烹煮*易潔處理，防沾抗汙好清洗</t>
  </si>
  <si>
    <t>居家_【清淨海】檸檬泡泡 奶瓶蔬果清潔噴霧 400g《6入組》</t>
  </si>
  <si>
    <t>LBH-BF0400</t>
  </si>
  <si>
    <t>51084343</t>
  </si>
  <si>
    <t>IGEM105U</t>
  </si>
  <si>
    <t>瓶身透明</t>
  </si>
  <si>
    <t>◆淨含量：400g*6入
 ◆保存期限：3年</t>
  </si>
  <si>
    <t>*檸檬油萃取去除奶垢異味*滲透奶瓶縫隙零死角*溫和植萃，洗淨農藥不殘留</t>
  </si>
  <si>
    <t>2400</t>
  </si>
  <si>
    <t>居家_【清淨海】檸檬泡泡 碗盤洗滌噴霧 400g《6入組》</t>
  </si>
  <si>
    <t>LBH-DL0400</t>
  </si>
  <si>
    <t>51084344</t>
  </si>
  <si>
    <t>IGEM105V</t>
  </si>
  <si>
    <t>◆成份：純水、月桂醇聚醚硫酸酯鈉(椰子油界面活性劑)、椰油酰胺丙基甜菜鹼(甜菜鹼界面活性劑)、氯化鈉(食鹽)、癸基葡萄糖苷(APG)、月桂酸鉀(橄欖液態皂)、甲基異噻唑啉酮MI、苯並異噻啉酮BIT、丙三醇(甘油)、檸檬精油、百里香酚
 ◆淨含量：400g*6入
 ◆保存期限：3年</t>
  </si>
  <si>
    <t>*可清潔難洗縫隙/重油污廚具*冷壓皂液，溶解頑強油污*360°水性泡泡，深入死角*植萃起泡，溫和低敏*獨特噴頭，噴出集中泡沫</t>
  </si>
  <si>
    <t>3600</t>
  </si>
  <si>
    <t>居家_【清淨海】檸檬系列 環保洗衣精超值組1800gx2+1500gx4</t>
  </si>
  <si>
    <t>LMC-G01</t>
  </si>
  <si>
    <t>51084345</t>
  </si>
  <si>
    <t>IGEM105W</t>
  </si>
  <si>
    <t>瓶身白色</t>
  </si>
  <si>
    <t>◆成份：純水、椰子油界面活性劑(月桂醇聚醚硫酸酯鈉)、抑菌劑(對羥基苯甲酸丙酯)、檸檬酸、食鹽(氯化鈉)
 ◆容量：1800gx2+1500gx4
 ◆pH值：7±1
 ◆保存期限：三年</t>
  </si>
  <si>
    <t>*環保標章認證*生物分解度95%以上*洗淨力超越國家標準*低敏溫和，適用嬰幼兒與貼身衣物*低泡性好沖洗，省水又省電</t>
  </si>
  <si>
    <t>居家_【清淨海】檸檬系列 環保洗衣精超值組1800gx2+1500gx6</t>
  </si>
  <si>
    <t>LMC-G02</t>
  </si>
  <si>
    <t>51084346</t>
  </si>
  <si>
    <t>IGEM105X</t>
  </si>
  <si>
    <t>◆成份：純水、椰子油界面活性劑(月桂醇聚醚硫酸酯鈉)、抑菌劑(對羥基苯甲酸丙酯)、檸檬酸、食鹽(氯化鈉)
 ◆容量：1800gx2+1500gx6
 ◆pH值：7±1
 ◆保存期限：三年</t>
  </si>
  <si>
    <t>12600</t>
  </si>
  <si>
    <t>居家宅配_Tefal法國特福左岸雅廚系列28CM不沾平底鍋(電磁爐適用)+玻璃蓋</t>
  </si>
  <si>
    <t>G2700672</t>
  </si>
  <si>
    <t>51084355</t>
  </si>
  <si>
    <t>IGEM112F</t>
  </si>
  <si>
    <t>28CM</t>
  </si>
  <si>
    <t>*煎煮必備大面積不沾鍋底*智慧佳溫紅心，掌握最佳烹調溫度*添加鈦合金微粒子，強效抗磨耐刮*鍋內鍋外無縫不沾，乾淨衛生*特快傳熱底部，電磁爐同樣速熱*防變形設計，比一般鍋具更耐用</t>
  </si>
  <si>
    <t>2025.06</t>
  </si>
  <si>
    <t>居家宅配_[衣物清潔組1]清淨海櫻花7+系列洗衣精1800g*1+補充包1500g*3+去漬噴霧60g*1+洗衣膠囊24顆*1</t>
  </si>
  <si>
    <t>SM-FLC-LD1800+SM-FLC-LD1500R*3+SM-FLC-SR60+SM-FLC-LB0192</t>
  </si>
  <si>
    <t>51084356</t>
  </si>
  <si>
    <t>IGEM114E</t>
  </si>
  <si>
    <t xml:space="preserve">清淨海櫻花7+系列洗衣精1800g*1+補充包1500g*3+去漬噴霧60g*1+洗衣膠囊24顆*1
</t>
  </si>
  <si>
    <t xml:space="preserve">*櫻花香氛讓洗滌從嗅覺開始愉悅
*嚴選成分，植物系椰子油來源溫和潔淨
*中性溫和自然柔纖，滾筒/手洗皆可
*無多餘石化成分，回歸純粹潔淨
*清潔灰水友善循環，稀釋後可灌溉
*優於CNS國家標準，濃縮1杯洗1籃衣物
</t>
  </si>
  <si>
    <t>居家宅配_[衣物清潔組2]清淨海櫻花7+系列洗衣精1800g*1+補充包1500g*1+去漬噴霧60g*1+洗衣膠囊24顆*1</t>
  </si>
  <si>
    <t>SM-FLC-LD1800+SM-FLC-LD1500R+SM-FLC-SR60+SM-FLC-LB0192</t>
  </si>
  <si>
    <t>51084357</t>
  </si>
  <si>
    <t>IGEM114F</t>
  </si>
  <si>
    <t xml:space="preserve">清淨海櫻花7+系列洗衣精1800g*1+補充包1500g*1+去漬噴霧60g*1+洗衣膠囊24顆*1
</t>
  </si>
  <si>
    <t>3800</t>
  </si>
  <si>
    <t>居家宅配_[衣物清潔組3]清淨海櫻花7+系列洗衣精1800g*2+補充包1500g*5+去漬噴霧60g*1+洗衣膠囊24顆*1</t>
  </si>
  <si>
    <t>SM-FLC-LD1800*2+SM-FLC-LD1500R*5+SM-FLC-SR60+SM-FLC-LB0192</t>
  </si>
  <si>
    <t>51084358</t>
  </si>
  <si>
    <t>IGEM114G</t>
  </si>
  <si>
    <t xml:space="preserve">清淨海櫻花7+系列洗衣精1800g*2+補充包1500g*5+去漬噴霧60g*1+洗衣膠囊24顆*1
</t>
  </si>
  <si>
    <t xml:space="preserve">*櫻花香氛讓洗滌從嗅覺開始愉悅
*嚴選成分，植物系椰子油來源溫和潔淨
*中性溫和自然柔纖，滾筒/手洗皆可
*無多餘石化成分，回歸純粹潔淨
*清潔灰水友善循環，稀釋後可灌溉
優於CNS國家標準，濃縮1杯洗1籃衣物
</t>
  </si>
  <si>
    <t>居家宅配_[居家清潔組]清淨海檸檬系列廚房清潔劑500g+浴廁清潔劑500g+地板清潔劑2L+洗衣槽去汙劑450g*2</t>
  </si>
  <si>
    <t>SM-LMH-KC0500+SM-LMH-BC0500+SM-LMH-FC2000+SM-SHH-WC0450*2</t>
  </si>
  <si>
    <t>51084359</t>
  </si>
  <si>
    <t>IGEM114H</t>
  </si>
  <si>
    <t>3900</t>
  </si>
  <si>
    <t>地板清潔劑-18651</t>
  </si>
  <si>
    <t>廚房23734/浴廁23733</t>
  </si>
  <si>
    <t>居家宅配_3M 即淨高效濾水壺WP4000(一壺一心)特惠組</t>
  </si>
  <si>
    <t>WP4000</t>
  </si>
  <si>
    <t>51084376</t>
  </si>
  <si>
    <t>IGEM131Q</t>
  </si>
  <si>
    <t>木色透明</t>
  </si>
  <si>
    <t>3.5L
濾水壺750g／濾心180g</t>
  </si>
  <si>
    <t>235x130x260</t>
  </si>
  <si>
    <t>*三重過濾機制，濾淨軟水一壺搞定*過濾重金屬/餘氯/水垢/異味/VOCs*獨特濾心流道，流速提升70%*自動開闔出水口，防止灰塵落入*含除水垢功能，通過SGS認證*貼心計時環，無電池耗材支出</t>
  </si>
  <si>
    <t>930</t>
  </si>
  <si>
    <t>居家宅配_3M 即淨高效濾水壺WP4000 濾心4入裝</t>
  </si>
  <si>
    <t>WP4000濾心</t>
  </si>
  <si>
    <t>51084377</t>
  </si>
  <si>
    <t>IGEM131R</t>
  </si>
  <si>
    <t>濾心180gx4個</t>
  </si>
  <si>
    <t>*三重過濾機制，濾淨效果更佳*過濾重金屬/餘氯/水垢/異味/VOCs*獨特濾心流道設計，過濾速度更快*軟水效能提升，口感更升級*有效濾水量240公升，長效8週使用</t>
  </si>
  <si>
    <t>720</t>
  </si>
  <si>
    <t>居家宅配_Tefal法國特福完美煮藝系列28CM不沾平底鍋G2720622(適用電磁爐)</t>
  </si>
  <si>
    <t>G2720622</t>
  </si>
  <si>
    <t>51084378</t>
  </si>
  <si>
    <t>IGEM135R</t>
  </si>
  <si>
    <t>*優雅紅色設計，提升生活質感*鍋底面積大，適合各種煎煮料理*智慧佳溫紅心，掌握最佳烹調溫度*頂級複合鈦金不沾塗層，抗磨耐刮表現出眾*鍋底導熱均勻快速，厚實不易變形*法國設計製造，不含PFOA、重金屬*鍋內外無縫不沾，可手洗、可機洗</t>
  </si>
  <si>
    <t>1215</t>
  </si>
  <si>
    <t>居家宅配_【清淨海】櫻花7+系列抗菌酵素洗衣膠囊8g*24顆(6入組)</t>
  </si>
  <si>
    <t>FLC-LB0192</t>
  </si>
  <si>
    <t>51084386</t>
  </si>
  <si>
    <t>IGEM147I</t>
  </si>
  <si>
    <t>(2026/07/01~2026/08/31) 隨貨送清淨海 櫻花7+系列抗菌酵素洗衣膠囊8g*5顆</t>
  </si>
  <si>
    <t>*獲國際發明金獎與多國發明專利*日本科技薄膜，遇水速溶不殘留*10倍濃縮，一顆搞定*7大酵素完美除污、固色護纖*妝品級抗菌原料+零添加配方*直立式/滾筒式皆適用</t>
  </si>
  <si>
    <t>1152</t>
  </si>
  <si>
    <t>MIYAWO</t>
  </si>
  <si>
    <t>居家_MIYAWO日本宮尾 IH系列7號耐溫差洋風陶土湯鍋1.7L-藍彩富貴菊(可用電磁爐)</t>
  </si>
  <si>
    <t>THD11-710</t>
  </si>
  <si>
    <t>51084392</t>
  </si>
  <si>
    <t>IGEM1539</t>
  </si>
  <si>
    <t>藍彩富貴菊</t>
  </si>
  <si>
    <t>113x224x80</t>
  </si>
  <si>
    <t xml:space="preserve">*IH全功能，適用各種爐具
*玻璃釉面導熱快且均勻
*紅外線功能有效保留食物營養
*吸水率0.5%以下，氣味不殘留
*耐溫差500℃以上，品質優良"
</t>
  </si>
  <si>
    <t>2025/12/28</t>
  </si>
  <si>
    <t>1900</t>
  </si>
  <si>
    <t>居家_MIYAWO日本宮尾 IH系列9號耐溫差洋風陶土湯鍋2.7L-藍彩富貴菊(可用電磁爐)</t>
  </si>
  <si>
    <t>THD11-910</t>
  </si>
  <si>
    <t>51084393</t>
  </si>
  <si>
    <t>IGEM153A</t>
  </si>
  <si>
    <t>117x265x85</t>
  </si>
  <si>
    <t xml:space="preserve">*IH全功能，適用各種爐具
*玻璃釉面導熱快且均勻
*紅外線功能有效保留食物營養
*吸水率0.5%以下，氣味不殘留
*耐溫差500℃以上，品質優良
</t>
  </si>
  <si>
    <t>居家_法國特福爵士系列30CM不沾平底鍋+玻璃蓋 SE-B2250796+SE-GL0030</t>
  </si>
  <si>
    <t>SE-B2250796+SE-GL0030</t>
  </si>
  <si>
    <t>51084396</t>
  </si>
  <si>
    <t>IGEM156L</t>
  </si>
  <si>
    <t>爵士系列30CM不沾深平底鍋+玻璃蓋</t>
  </si>
  <si>
    <t>小家庭備一支煎煮炒樣樣行
高鍋邊順手好翻炒
智慧佳溫紅心，掌握最佳烹調溫度
塗層添加鈦合金粒子抗刮超耐用
安全節能的鍋體設計</t>
  </si>
  <si>
    <t>1774</t>
  </si>
  <si>
    <t>居家_法國特福爵士系列28CM不沾小炒鍋+玻璃蓋 SE-B2251995+SE-GL0028</t>
  </si>
  <si>
    <t>SE-B2251995+SE-GL0028</t>
  </si>
  <si>
    <t>51084397</t>
  </si>
  <si>
    <t>IGEM156M</t>
  </si>
  <si>
    <t>爵士系列28CM不沾小炒鍋+玻璃蓋</t>
  </si>
  <si>
    <t>1537</t>
  </si>
  <si>
    <t>居家_法國特福 E3271944 精銳系列28cm不沾炒鍋</t>
  </si>
  <si>
    <t>E3271944</t>
  </si>
  <si>
    <t>51084410</t>
  </si>
  <si>
    <t>IGEM15HP</t>
  </si>
  <si>
    <t>81x485x280</t>
  </si>
  <si>
    <t>970</t>
  </si>
  <si>
    <t>居家_法國特福 G7600645 精銳系列28cm聚油不沾平底鍋</t>
  </si>
  <si>
    <t>G7600645</t>
  </si>
  <si>
    <t>51084411</t>
  </si>
  <si>
    <t>IGEM15HQ</t>
  </si>
  <si>
    <t>51x485x280</t>
  </si>
  <si>
    <t>1143</t>
  </si>
  <si>
    <t>居家_【aiwa】28公分鈦合金深煎鍋</t>
  </si>
  <si>
    <t>ADFP-28</t>
  </si>
  <si>
    <t>51093013</t>
  </si>
  <si>
    <t>IGEM155H</t>
  </si>
  <si>
    <t>28公分/含鍋蓋*1(商品重量含鍋蓋)</t>
  </si>
  <si>
    <t>包裝尺寸:60x510x280</t>
  </si>
  <si>
    <t>1.五層材質，快速烹飪
2.食品安全，無化學塗層
3.不挑爐，美味不受限
4.專利錘紋，受熱更均勻
5.食品級安全，316 不鏽鋼
6.透明烹飪，4mm 高透鋼化玻璃蓋
7.煎炒燉煮全場景試用
8.五層鋼抗壓穩固+鈦合金防刮耐磨=持久使用不變形
9.人體工學長手柄，握持舒適</t>
  </si>
  <si>
    <t>居家_【aiwa】不銹鋼鍋鏟</t>
  </si>
  <si>
    <t>AS-38</t>
  </si>
  <si>
    <t>51093014</t>
  </si>
  <si>
    <t>IGEM155I</t>
  </si>
  <si>
    <t>鍋鏟*1</t>
  </si>
  <si>
    <t>包裝尺寸:30x388x98</t>
  </si>
  <si>
    <t>1.	加厚一體成形 翻炒更輕鬆
2.	防鏽耐高溫
3.	翻炒不費力
4.	使用304不鏽鋼 材質安心
5.	手柄握感舒適 細節貼心
6.	一體成形承重強</t>
  </si>
  <si>
    <t>144</t>
  </si>
  <si>
    <t>居家_【aiwa】20公分鈦合金淺煎鍋</t>
  </si>
  <si>
    <t>ASFP-20</t>
  </si>
  <si>
    <t>51093015</t>
  </si>
  <si>
    <t>IGEM155J</t>
  </si>
  <si>
    <t>20公分/含鍋蓋*1(商品重量含鍋蓋)</t>
  </si>
  <si>
    <t>包裝尺寸:430x385x200</t>
  </si>
  <si>
    <t>1100</t>
  </si>
  <si>
    <t>居家_【aiwa】28公分鈦合金淺煎鍋</t>
  </si>
  <si>
    <t>ASFP-28</t>
  </si>
  <si>
    <t>51093016</t>
  </si>
  <si>
    <t>IGEM155K</t>
  </si>
  <si>
    <t>包裝尺寸:50x505x280</t>
  </si>
  <si>
    <t>1950</t>
  </si>
  <si>
    <t>居家_【aiwa】28公分鈦合金湯鍋</t>
  </si>
  <si>
    <t>ASP-28</t>
  </si>
  <si>
    <t>51093017</t>
  </si>
  <si>
    <t>IGEM155L</t>
  </si>
  <si>
    <t>包裝尺寸:120x395x280</t>
  </si>
  <si>
    <t>1.五層材質，快速烹飪
2.食品安全，無化學塗層
3.不挑爐，美味不受限
4.專利錘紋，受熱更均勻
5.食品級安全，316 不鏽鋼
6.透明烹飪，4mm 高透鋼化玻璃蓋
7.雙把手與鍋身牢固連接，長期承重也不易鬆動變形
8.雙防燙把手
9.日常燉湯、煮火鍋都更省心</t>
  </si>
  <si>
    <t>居家_【aiwa】28公分炒鍋</t>
  </si>
  <si>
    <t>AWP-28</t>
  </si>
  <si>
    <t>51093018</t>
  </si>
  <si>
    <t>IGEM155M</t>
  </si>
  <si>
    <t>包裝尺寸:820x505x280</t>
  </si>
  <si>
    <t>居家_【aiwa】32公分鈦合金炒鍋</t>
  </si>
  <si>
    <t>AWP-32</t>
  </si>
  <si>
    <t>51093019</t>
  </si>
  <si>
    <t>IGEM155N</t>
  </si>
  <si>
    <t>32公分/含鍋蓋*1(商品重量含鍋蓋)</t>
  </si>
  <si>
    <t>包裝尺寸:930x598x320</t>
  </si>
  <si>
    <t>2550</t>
  </si>
  <si>
    <t>Olympia</t>
  </si>
  <si>
    <t>居家_Olympia義大利Rocker礦岩平煎鍋24cm附蓋組_C2650563_宅配限本島</t>
  </si>
  <si>
    <t>C2650563</t>
  </si>
  <si>
    <t>51097039</t>
  </si>
  <si>
    <t>EHOME056</t>
  </si>
  <si>
    <t>岩石灰</t>
  </si>
  <si>
    <t>3.4L</t>
  </si>
  <si>
    <t>*耐磨抗刮*不沾黏易清洗*高效傳熱*少油輕食即可美味又健康</t>
  </si>
  <si>
    <t>1447</t>
  </si>
  <si>
    <t>居家_Olympia義大利Rocker礦岩平煎鍋28cm含蓋組_C2650471_宅配限本島</t>
  </si>
  <si>
    <t>C2650471</t>
  </si>
  <si>
    <t>51097040</t>
  </si>
  <si>
    <t>EHOME057</t>
  </si>
  <si>
    <t>3.6L</t>
  </si>
  <si>
    <t>*添加鈦元素強化不沾處理耐磨抗刮*不含PTFE與PFOA，不沾黏易清洗*高效率的傳熱功能*以中小火與少量油就能烹煮出美味料理.符合少油輕食的健康概念</t>
  </si>
  <si>
    <t>2023/10/06</t>
  </si>
  <si>
    <t>1845</t>
  </si>
  <si>
    <t>GINPO 銀峯</t>
  </si>
  <si>
    <t>居家_日本銀峯菊花土鍋-9號-飴糖咖_2970918_宅配限本島</t>
  </si>
  <si>
    <t>2970918</t>
  </si>
  <si>
    <t>51097045</t>
  </si>
  <si>
    <t>EHOME062</t>
  </si>
  <si>
    <t>飴糖咖</t>
  </si>
  <si>
    <t>2.7L</t>
  </si>
  <si>
    <t>310x285x150</t>
  </si>
  <si>
    <t>*菊花瓣紋路上蓋易抓手柄*蓄熱保溫佳鎖住原味*耐高溫陶土製可用於直火*外型美觀可直接上桌</t>
  </si>
  <si>
    <t>2820</t>
  </si>
  <si>
    <t>居家_日本銀峯菊花飯鍋3合-飴糖咖_2971717_宅配限本島</t>
  </si>
  <si>
    <t>2971717</t>
  </si>
  <si>
    <t>51097046</t>
  </si>
  <si>
    <t>EHOME063</t>
  </si>
  <si>
    <t>245x225x160</t>
  </si>
  <si>
    <t>*菊花瓣紋路上蓋易抓手柄*雙蓋設計傳熱快蓄熱佳節能優*鍋體厚實可直火加熱，外型美觀可直接上桌*各式炊飯.燉煮料理簡單一鍋調理一桌美味</t>
  </si>
  <si>
    <t>2024.12</t>
  </si>
  <si>
    <t>2940</t>
  </si>
  <si>
    <t>Quasi</t>
  </si>
  <si>
    <t>居家_Quasi思茗廣口附網雙層玻璃杯2入組C1513007_宅配限本島</t>
  </si>
  <si>
    <t>C1513007</t>
  </si>
  <si>
    <t>51097047</t>
  </si>
  <si>
    <t>EHOME064</t>
  </si>
  <si>
    <t>玻璃透明色</t>
  </si>
  <si>
    <t>500mlx2入</t>
  </si>
  <si>
    <t>77x77x210</t>
  </si>
  <si>
    <t>*提把式304不鏽鋼濾網輕鬆便利泡茶*304不鏽鋼內蓋旋轉密封設計不易滲漏*圓潤廣口設計盛裝各式飲品冰塊易放也易清洗*雙層高硼硅耐熱玻璃設計隔熱不燙手冷飲不冒汗"</t>
  </si>
  <si>
    <t>1238</t>
  </si>
  <si>
    <t>SAIKAIIndigo</t>
  </si>
  <si>
    <t>居家_日本西海波佐見燒藍丸紋飯碗5入組附筷C1651980_宅配限本島</t>
  </si>
  <si>
    <t>C1651980</t>
  </si>
  <si>
    <t>51097052</t>
  </si>
  <si>
    <t>EHOME069</t>
  </si>
  <si>
    <t>碗/白+藍色;筷/銀+黑色(玻璃纖維)</t>
  </si>
  <si>
    <t>碗/325mlx5pcs
筷/5雙</t>
  </si>
  <si>
    <t>*日本波佐見IndigoJapan藍丸紋系列溫潤釉彩陶瓷輕量易用*銀冠六角筷身手感舒適*筷身耐熱溫度220度</t>
  </si>
  <si>
    <t>988</t>
  </si>
  <si>
    <t>居家_日本西海波佐見燒藍丸紋飯碗10入組附筷C1651997_宅配限本島</t>
  </si>
  <si>
    <t>C1651997</t>
  </si>
  <si>
    <t>51097053</t>
  </si>
  <si>
    <t>EHOME070</t>
  </si>
  <si>
    <t>碗/325mlx10pcs
筷/10雙</t>
  </si>
  <si>
    <t>1976</t>
  </si>
  <si>
    <t>居家_MEHRZER歐梅樂黑鑽石平煎鍋附蓋-24cmC2650976_宅配限本島</t>
  </si>
  <si>
    <t>C2650976</t>
  </si>
  <si>
    <t>51097056</t>
  </si>
  <si>
    <t>EHOME073</t>
  </si>
  <si>
    <t>鍋/主色:黑色</t>
  </si>
  <si>
    <t>240x240x65</t>
  </si>
  <si>
    <t>*歐洲義大利製造.使用三層鑽石塗層.耐磨耐腐蝕*不沾黏好清洗.烹飪少油煙*高效率的傳熱功能並將熱源均勻分配.以中小火與少量油就能烹煮出美味料理*適用:瓦斯爐.洗碗機.烘碗機*不適用:電磁爐.微波爐.烤箱"</t>
  </si>
  <si>
    <t>1308</t>
  </si>
  <si>
    <t>居家_MEHRZER歐梅樂黑鑽石平煎鍋附蓋-28cmC2650983_宅配限本島</t>
  </si>
  <si>
    <t>C2650983</t>
  </si>
  <si>
    <t>51097057</t>
  </si>
  <si>
    <t>EHOME074</t>
  </si>
  <si>
    <t>280x280x70</t>
  </si>
  <si>
    <t>1692</t>
  </si>
  <si>
    <t>居家_MEHRZER歐梅樂黑鑽石炒鍋附蓋-28cmC2650990_宅配限本島</t>
  </si>
  <si>
    <t>C2650990</t>
  </si>
  <si>
    <t>51097058</t>
  </si>
  <si>
    <t>EHOME075</t>
  </si>
  <si>
    <t>280x280x75</t>
  </si>
  <si>
    <t>*歐洲義大利製造.使用三層鑽石塗層.耐磨耐腐蝕*不沾黏好清洗.烹飪少油煙*高效率的傳熱功能並將熱源均勻分配.以中小火與少量油就能烹煮出美味料理*適用:瓦斯爐.洗碗機.烘碗機*不適用:電磁爐.微波爐.烤箱</t>
  </si>
  <si>
    <t>1609</t>
  </si>
  <si>
    <t>居家_日本銀峯2.7L菊花土鍋-9號(粉引)2970912_宅配限本島</t>
  </si>
  <si>
    <t>2970912</t>
  </si>
  <si>
    <t>51097059</t>
  </si>
  <si>
    <t>EHOME076</t>
  </si>
  <si>
    <t>粉引</t>
  </si>
  <si>
    <t>*低鍋身易快速煮沸烹調處理*低熱膨脹係數紅土耐高溫*高透輕薄多層琉璃釉預防氣味殘留可避免醬料顏色附著於鍋身*蓄熱保溫佳</t>
  </si>
  <si>
    <t>居家_日本銀峯2.7L菊花土鍋-9號(琉璃藍)2970917_宅配限本島</t>
  </si>
  <si>
    <t>2970917</t>
  </si>
  <si>
    <t>51097060</t>
  </si>
  <si>
    <t>EHOME077</t>
  </si>
  <si>
    <t>琉璃藍</t>
  </si>
  <si>
    <t>LaCena</t>
  </si>
  <si>
    <t>居家_LaCena 36cm大理石鑄造淺型平底鍋(IH適用)-2945779</t>
  </si>
  <si>
    <t>2945779</t>
  </si>
  <si>
    <t>51097065</t>
  </si>
  <si>
    <t>IGEM085T</t>
  </si>
  <si>
    <t>36cm</t>
  </si>
  <si>
    <t>*IH爐具可用*採用耐用合金材質*韓國製造使用安心*大理石不沾塗層易清洗*一體成形儲熱性佳</t>
  </si>
  <si>
    <t>2023/06/28</t>
  </si>
  <si>
    <t>1717</t>
  </si>
  <si>
    <t>居家_LaCena 34cm大理石鑄造深型平底鍋(IH適用)-2946035</t>
  </si>
  <si>
    <t>2946035</t>
  </si>
  <si>
    <t>51097066</t>
  </si>
  <si>
    <t>IGEM085U</t>
  </si>
  <si>
    <t>34cm</t>
  </si>
  <si>
    <t>1752</t>
  </si>
  <si>
    <t>六協刀</t>
  </si>
  <si>
    <t>居家_六協刀刀具四件組_1133991</t>
  </si>
  <si>
    <t>1133991</t>
  </si>
  <si>
    <t>51097068</t>
  </si>
  <si>
    <t>IGEM085W</t>
  </si>
  <si>
    <t>長38.5，寬11.5，高4公分</t>
  </si>
  <si>
    <t>40x115x385</t>
  </si>
  <si>
    <t>575</t>
  </si>
  <si>
    <t>居家_Quasi 雙層304蒸煮鍋24cm(附：不鏽鋼蒸片*2 )_2991737</t>
  </si>
  <si>
    <t>2991737</t>
  </si>
  <si>
    <t>51097089</t>
  </si>
  <si>
    <t>IGEM0943</t>
  </si>
  <si>
    <t>白鐵色</t>
  </si>
  <si>
    <t>24cm</t>
  </si>
  <si>
    <t>*蒸煮悶燉，一鍋多用*雙層烹調，省時省能源*三層加厚複合鍋底，慢燉不易焦*適用爐具：瓦斯爐、電爐、紅外線爐、電磁爐、黑晶爐</t>
  </si>
  <si>
    <t>2023/11/24</t>
  </si>
  <si>
    <t>1935</t>
  </si>
  <si>
    <t>Nerez</t>
  </si>
  <si>
    <t>居家_Nerez不鏽鋼提式保溫壺(0.8L黑*1+1L軍綠*1)_ C1519061-1</t>
  </si>
  <si>
    <t>C1519061-1</t>
  </si>
  <si>
    <t>51097090</t>
  </si>
  <si>
    <t>IGEM0944</t>
  </si>
  <si>
    <t>黑*1+軍綠*1</t>
  </si>
  <si>
    <t>0.8L*1+1L*1</t>
  </si>
  <si>
    <t>*食品級316不鏽鋼.耐高溫.耐酸鹼.使用安心*雙層抽真空技術.一秒開蓋快捷便利*圓滑舒適提把.提著走方便又省力*摩砂處理壺身.止滑又耐磨損.*設計時尚新穎.外出輕便攜帶</t>
  </si>
  <si>
    <t>1182</t>
  </si>
  <si>
    <t>居家_Nerez不鏽鋼提式保溫壺(0.8L軍綠*1+1L黑*1)_ C1519054-1</t>
  </si>
  <si>
    <t>C1519054-1</t>
  </si>
  <si>
    <t>51097091</t>
  </si>
  <si>
    <t>IGEM0945</t>
  </si>
  <si>
    <t>軍綠*1+黑*1</t>
  </si>
  <si>
    <t>Astonish 英國潔</t>
  </si>
  <si>
    <t>居家_Astonish英國潔超值3入組(除黴+除油+浴廁)C1861124-1</t>
  </si>
  <si>
    <t>C1861124-1</t>
  </si>
  <si>
    <t>51097092</t>
  </si>
  <si>
    <t>IGEM094W</t>
  </si>
  <si>
    <t>英國</t>
  </si>
  <si>
    <t>*獨家潔淨配方,無刺鼻氣味*貼心噴頭設計,輕鬆一噴,使用便利*各種難解油漬,一噴搞定*除霉.清潔.殺菌,一氣呵成*去除水垢.皂垢.頑強汙垢</t>
  </si>
  <si>
    <t>2026.02</t>
  </si>
  <si>
    <t>2023/12/12</t>
  </si>
  <si>
    <t>2250</t>
  </si>
  <si>
    <t>居家_Astonish英國潔超值3入組(除黴+除油+衣物)C1862413</t>
  </si>
  <si>
    <t>C1862413</t>
  </si>
  <si>
    <t>51097093</t>
  </si>
  <si>
    <t>IGEM094X</t>
  </si>
  <si>
    <t>*獨家潔淨配方,無刺鼻氣味*貼心噴頭設計,輕鬆一噴,使用便利*各種難解油漬,一噴搞定*除霉.清潔.殺菌,一氣呵成*迅速深入衣物纖維,分解衣物難洗汙漬</t>
  </si>
  <si>
    <t>居家_Astonish英國潔超值3入組(除黴+浴廁+衣物)C1861148-2</t>
  </si>
  <si>
    <t>C1861148-2</t>
  </si>
  <si>
    <t>51097094</t>
  </si>
  <si>
    <t>IGEM094Y</t>
  </si>
  <si>
    <t>居家_Astonish英國潔超值3入組(除油+浴廁+衣物)C1861124-4</t>
  </si>
  <si>
    <t>C1861124-4</t>
  </si>
  <si>
    <t>51097095</t>
  </si>
  <si>
    <t>IGEM094Z</t>
  </si>
  <si>
    <t>居家_Astonish英國潔超值3入組(除黴x3)C1861148-1</t>
  </si>
  <si>
    <t>C1861148-1</t>
  </si>
  <si>
    <t>51097096</t>
  </si>
  <si>
    <t>IGEM0951</t>
  </si>
  <si>
    <t>居家_Astonish英國潔超值3入組(除油x3)C1861124-2</t>
  </si>
  <si>
    <t>C1861124-2</t>
  </si>
  <si>
    <t>51097097</t>
  </si>
  <si>
    <t>IGEM0952</t>
  </si>
  <si>
    <t>居家_Astonish英國潔超值3入組(浴廁x3)C1861094-1</t>
  </si>
  <si>
    <t>C1861094-1</t>
  </si>
  <si>
    <t>51097098</t>
  </si>
  <si>
    <t>IGEM0953</t>
  </si>
  <si>
    <t>居家_Astonish英國潔超值3入組(衣物x3)C1962947-1</t>
  </si>
  <si>
    <t>C1962947-1</t>
  </si>
  <si>
    <t>51097099</t>
  </si>
  <si>
    <t>IGEM0954</t>
  </si>
  <si>
    <t>居家_Nerez樂野不鏽鋼提式保溫壺0.8L</t>
  </si>
  <si>
    <t>Nerez樂野不鏽鋼提式保溫壺0.8L</t>
  </si>
  <si>
    <t>51097100</t>
  </si>
  <si>
    <t>IGEM095B</t>
  </si>
  <si>
    <t>565</t>
  </si>
  <si>
    <t>居家_(粉x1+綠x1)樂蜜玻璃水瓶750ml附套_C1518071-2</t>
  </si>
  <si>
    <t>C1518071-2</t>
  </si>
  <si>
    <t>51097106</t>
  </si>
  <si>
    <t>IGEM102E</t>
  </si>
  <si>
    <t>粉+綠</t>
  </si>
  <si>
    <t xml:space="preserve">750ml*2
</t>
  </si>
  <si>
    <t xml:space="preserve">*高硼硅玻璃，耐高溫酸鹼，易清洗
*一鍵開啟，單手操作，防漏防誤開
*矽膠密封設計，飲品不外漏
*附可拆卸清洗吸管，優雅小口飲用
*附防撞保護套
</t>
  </si>
  <si>
    <t>1361</t>
  </si>
  <si>
    <t>居家_(粉x2)樂蜜玻璃水瓶750ml附套_C1518064-1</t>
  </si>
  <si>
    <t>C1518064-1</t>
  </si>
  <si>
    <t>51097107</t>
  </si>
  <si>
    <t>IGEM102F</t>
  </si>
  <si>
    <t xml:space="preserve">750ml
</t>
  </si>
  <si>
    <t>1366</t>
  </si>
  <si>
    <t>居家_(綠x2)樂蜜玻璃水瓶750ml附套_C1518071-1</t>
  </si>
  <si>
    <t>C1518071-1</t>
  </si>
  <si>
    <t>51097108</t>
  </si>
  <si>
    <t>IGEM102G</t>
  </si>
  <si>
    <t>1356</t>
  </si>
  <si>
    <t>Felli</t>
  </si>
  <si>
    <t>居家_Felli優密方形儲物罐1Lx2+1.7Lx1_C1967357-8</t>
  </si>
  <si>
    <t>C1967357-8</t>
  </si>
  <si>
    <t>51097109</t>
  </si>
  <si>
    <t>IGEM102H</t>
  </si>
  <si>
    <t xml:space="preserve">1000mlx2+1700ml
</t>
  </si>
  <si>
    <t xml:space="preserve">*可堆疊，節省空間
*透明視窗上蓋設計，可輕易識別內容物
*易操作手柄設計
*方便清洗，不含雙酚A
</t>
  </si>
  <si>
    <t>1055</t>
  </si>
  <si>
    <t>居家_Felli優密方形儲物罐1Lx2+1.7x2_C1967357-7</t>
  </si>
  <si>
    <t>C1967357-7</t>
  </si>
  <si>
    <t>51097110</t>
  </si>
  <si>
    <t>IGEM102I</t>
  </si>
  <si>
    <t xml:space="preserve">1000mlx2+1700mlx2
</t>
  </si>
  <si>
    <t>1438</t>
  </si>
  <si>
    <t>居家宅配_樂聚27cm/3.8L輕量ih不沾湯鍋_2302239</t>
  </si>
  <si>
    <t>2302239</t>
  </si>
  <si>
    <t>51097113</t>
  </si>
  <si>
    <t>IGEM112R</t>
  </si>
  <si>
    <t>*輕量化深型鍋身設計，長時間使用不費力*鍋蓋透氣孔，不易溢鍋*透明玻璃鍋蓋，食材熟度一目了然*鍋蓋頭卡槽處貼心設計，可放置筷子跟湯勺*導熱速度快又平均，電磁爐可用</t>
  </si>
  <si>
    <t>1873</t>
  </si>
  <si>
    <t>居家_Astonish英國潔超殺4入組(除黴+除油+浴廁+衣物)C1861124-6</t>
  </si>
  <si>
    <t>C1861124-6</t>
  </si>
  <si>
    <t>51097114</t>
  </si>
  <si>
    <t>IGEM122D</t>
  </si>
  <si>
    <t>*迅速軟化油汙、迅速去除磁磚、水槽、廚具和抽油煙機等汙垢*去除水垢、皂垢、頑強汙垢、光亮無痕*輕鬆擊退各種衣物上的汙漬：蛋白質、咖啡、血漬等等*深入黴根~快速打擊汙垢</t>
  </si>
  <si>
    <t>居家_Astonish英國潔超殺4入組(除黴x4)C1861148-3</t>
  </si>
  <si>
    <t>C1861148-3</t>
  </si>
  <si>
    <t>51097115</t>
  </si>
  <si>
    <t>IGEM122E</t>
  </si>
  <si>
    <t>*深入黴根~快速打擊汙垢*獨家除菌成分，強效深入霉根*輕鬆噴灑，免刷洗科技*活性配方有助於防止黴菌的復發</t>
  </si>
  <si>
    <t>居家_Astonish英國潔超殺4入組(除油x4)C1861124-5</t>
  </si>
  <si>
    <t>C1861124-5</t>
  </si>
  <si>
    <t>51097116</t>
  </si>
  <si>
    <t>IGEM122F</t>
  </si>
  <si>
    <t>*全新升級配方，立即終結髒汙*迅速軟化油汙、迅速去除磁磚、水槽、廚具和抽油煙機等汙垢*分子小、輕鬆分解焦黑油漬、一噴全面崩解</t>
  </si>
  <si>
    <t>居家_Astonish英國潔超殺4入組(浴廁x4)C1861094-3</t>
  </si>
  <si>
    <t>C1861094-3</t>
  </si>
  <si>
    <t>51097117</t>
  </si>
  <si>
    <t>IGEM122G</t>
  </si>
  <si>
    <t>*迅速打擊所有浴廁汙垢*去除水垢、皂垢、頑強汙垢、光亮無痕</t>
  </si>
  <si>
    <t>居家_Astonish英國潔超殺4入組(衣物x4)C1862947-2</t>
  </si>
  <si>
    <t>C1862947-2</t>
  </si>
  <si>
    <t>51097118</t>
  </si>
  <si>
    <t>IGEM122H</t>
  </si>
  <si>
    <t>*輕鬆擊退各種衣物上的汙漬：蛋白質、咖啡、血漬等等*添加活氧漂白配方*粉紅花香味道，衣噴即淨</t>
  </si>
  <si>
    <t>居家_Nerez樂野不鏽鋼提式保溫壺1L</t>
  </si>
  <si>
    <t>Nerez樂野不鏽鋼提式保溫壺1L</t>
  </si>
  <si>
    <t>51097119</t>
  </si>
  <si>
    <t>IGEM122V</t>
  </si>
  <si>
    <t>521</t>
  </si>
  <si>
    <t>居家宅配_Nerez紫創保鮮盒0.6Lx3+1Lx2_C1963502-3</t>
  </si>
  <si>
    <t>C1963502-3</t>
  </si>
  <si>
    <t>51097120</t>
  </si>
  <si>
    <t>IGEM1264</t>
  </si>
  <si>
    <t>*可微波爐加熱或電鍋蒸煮、烤箱焗*可拆洗矽膠條*密封性佳不易外漏*滑扣設計，牢扣盒身，並可當提把</t>
  </si>
  <si>
    <t>1115</t>
  </si>
  <si>
    <t>居家宅配_Nerez紫創保鮮盒0.6Lx2+1Lx2_C1963502-4</t>
  </si>
  <si>
    <t>C1963502-4</t>
  </si>
  <si>
    <t>51097121</t>
  </si>
  <si>
    <t>IGEM1265</t>
  </si>
  <si>
    <t>914</t>
  </si>
  <si>
    <t>居家宅配_Nerez紫創保鮮盒0.6Lx2+1.9Lx2_C1963557-3</t>
  </si>
  <si>
    <t>C1963557-3</t>
  </si>
  <si>
    <t>51097122</t>
  </si>
  <si>
    <t>IGEM1266</t>
  </si>
  <si>
    <t>1206</t>
  </si>
  <si>
    <t>居家宅配_Nerez紫創保鮮盒1Lx4_C1963502-5</t>
  </si>
  <si>
    <t>C1963502-5</t>
  </si>
  <si>
    <t>51097123</t>
  </si>
  <si>
    <t>IGEM1267</t>
  </si>
  <si>
    <t>1024</t>
  </si>
  <si>
    <t>居家宅配_(咖啡)Quasi彩漾輕巧不沾IH炒鍋30cm_2672062</t>
  </si>
  <si>
    <t>2672062</t>
  </si>
  <si>
    <t>51097124</t>
  </si>
  <si>
    <t>IGEM1268</t>
  </si>
  <si>
    <t>*不沾塗層,好清洗,少油煙*導熱性能佳*受熱均勻快速*電磁爐可用,隨時隨地都能輕鬆料理</t>
  </si>
  <si>
    <t>895</t>
  </si>
  <si>
    <t>居家宅配_(咖啡)Quasi彩漾輕巧不沾IH平底鍋30cm_2652079</t>
  </si>
  <si>
    <t>2652079</t>
  </si>
  <si>
    <t>51097125</t>
  </si>
  <si>
    <t>IGEM1269</t>
  </si>
  <si>
    <t>795</t>
  </si>
  <si>
    <t>居家宅配_Olympia Rocker PLUS礦岩IH炒鍋28cm-附矽膠玻璃蓋(適用24/26/28cm鍋)C2674335-1</t>
  </si>
  <si>
    <t>C2674335-1</t>
  </si>
  <si>
    <t>51097126</t>
  </si>
  <si>
    <t>IGEM132U</t>
  </si>
  <si>
    <t>中國;義大利</t>
  </si>
  <si>
    <t>*階梯式邊框.適合三種尺寸鍋具.有效節省存放空間*可透視鋼化玻璃.強度較普通玻璃高，矽膠邊框.柔軟防撞.密封佳.*可耐高溫.蒸氣孔釋壓防溢.輕鬆掌握食材熟成.優雅烹煮料理*新Quantanium鈦元素*高效率導熱功能，使熱源快速均勻*底部美型導磁設計，可用IH電磁</t>
  </si>
  <si>
    <t>1834</t>
  </si>
  <si>
    <t>居家宅配_Olympia Rocker PLUS礦岩IH平底鍋30cm-附玻璃蓋、木煎匙_C2653697-1</t>
  </si>
  <si>
    <t>C2653697-1</t>
  </si>
  <si>
    <t>51097127</t>
  </si>
  <si>
    <t>IGEM132V</t>
  </si>
  <si>
    <t>義大利;中國</t>
  </si>
  <si>
    <t>*可透視鋼化玻璃.強度較普通玻璃高，矽膠邊框.柔軟防撞.密封佳.*可耐高溫.蒸氣孔釋壓防溢.輕鬆掌握食材熟成.優雅烹煮料理*新Quantanium鈦元素*高效率導熱功能，使熱源快速均勻*底部美型導磁設計，可用IH電磁*沾鍋專用煎匙，天然原木材質，質感圓潤、不傷鍋*鏟面超薄扁設計，料理魚類、肉類翻炒輕鬆*人體工學設計，好拿好握不燙手</t>
  </si>
  <si>
    <t>1943</t>
  </si>
  <si>
    <t>DA</t>
  </si>
  <si>
    <t>居家宅配_金太郎32cm鑄造雙面-平底鍋2651268</t>
  </si>
  <si>
    <t>2651268</t>
  </si>
  <si>
    <t>51097128</t>
  </si>
  <si>
    <t>IGEM135S</t>
  </si>
  <si>
    <t>*日本品牌,韓國製*鍋內外使用奈米銀抗菌大理石塗層,內外不沾,好清洗,少油煙*美國大廠Whitford塗料,保證不含全氟辛酸PFOA*獨家人體工學把手*鍋內無鉚釘,好洗不卡卡*強化內外共七層,耐用度提升30%*大理石層高導熱性/導熱迅速均勻</t>
  </si>
  <si>
    <t>居家宅配_金太郎32cm鑄造雙面-炒鍋2679739</t>
  </si>
  <si>
    <t>2679739</t>
  </si>
  <si>
    <t>51097129</t>
  </si>
  <si>
    <t>IGEM135T</t>
  </si>
  <si>
    <t>1200</t>
  </si>
  <si>
    <t>居家宅配_Quasi瑪蒂大容量摺疊鋁合金三輪爬梯保冷購物袋40L_1993915</t>
  </si>
  <si>
    <t>1993915</t>
  </si>
  <si>
    <t>51097130</t>
  </si>
  <si>
    <t>IGEM147M</t>
  </si>
  <si>
    <t>*內層鋁膜保溫保冷皆適宜*拉桿支架.可摺疊收納.節省空間*三輪設計.手拉不費力*側邊長柄雨傘套繩設計</t>
  </si>
  <si>
    <t>2220</t>
  </si>
  <si>
    <t>居家宅配_Quasi艾瑪偲保冷摺疊三輪車42L_1995353</t>
  </si>
  <si>
    <t>1995353</t>
  </si>
  <si>
    <t>51097131</t>
  </si>
  <si>
    <t>IGEM147N</t>
  </si>
  <si>
    <t>*新一代42L超大容量三輪購物車*購物袋布料採硬挺耐磨的牛津布*內層鋁膜可保溫保冷 *支架為鋁合金材質，輕量化車體</t>
  </si>
  <si>
    <t>3320</t>
  </si>
  <si>
    <t>P&amp;LIFE 奈芙</t>
  </si>
  <si>
    <t>居家_【P&amp;LIFE奈芙】抽取式衛生紙(8包x6袋)</t>
  </si>
  <si>
    <t>PL-108</t>
  </si>
  <si>
    <t>51099015</t>
  </si>
  <si>
    <t>IGEM108L</t>
  </si>
  <si>
    <t>產品規格:8包*6袋
 成份：100%原生紙漿
 內紙規格:195*180mm+-3%
 層數：雙層
 保存期限：5年</t>
  </si>
  <si>
    <t>*百分之百原生紙漿原料*無添加螢光劑*特殊超柔纖維，觸感滑順韌性佳*通過ISO9001(QMS)品質管理*可丟入馬桶中</t>
  </si>
  <si>
    <t>2025.07</t>
  </si>
  <si>
    <t>健康保養商品</t>
  </si>
  <si>
    <t>青荷國際有限公司</t>
  </si>
  <si>
    <t>Vilson 米森</t>
  </si>
  <si>
    <t>健康_【米森】有機黑糖老薑茶6入組</t>
  </si>
  <si>
    <t>1010300-2206-6</t>
  </si>
  <si>
    <t>51009040</t>
  </si>
  <si>
    <t>IGEM155Q</t>
  </si>
  <si>
    <t>★完熟老薑～暖口不嗆辣
有機級
無添加防腐劑、人工香料及色素
完熟老薑、暖口不嗆辣
經SGS檢驗不含農藥
無添加化學抗凝結劑，故黑糖結塊屬正常現象，請安心食用</t>
  </si>
  <si>
    <t>960</t>
  </si>
  <si>
    <t>健康_【米森】酥脆休閒零食組</t>
  </si>
  <si>
    <t>1020102-1501-07</t>
  </si>
  <si>
    <t>51009041</t>
  </si>
  <si>
    <t>IGEM155R</t>
  </si>
  <si>
    <t>★適合全家人的好餅乾
專業低溫烘焙，保留口感及營養
無添加防腐劑、無添加人工色素香料
堅持不使用棕櫚油</t>
  </si>
  <si>
    <t>健康_【米森】有機純黑芝麻粉2入組</t>
  </si>
  <si>
    <t>1020304-2302-2</t>
  </si>
  <si>
    <t>51009042</t>
  </si>
  <si>
    <t>IGEM155S</t>
  </si>
  <si>
    <t>★高鈣活力好幫手～有機純黑芝麻粉
有機級
無添加防腐劑、人工香料及色素
有機高纖高鈣黑芝麻粉 養身之路—「食以黑為佳」
※使用完整芝麻粒細磨，100%未經油榨抽取，所以有濕潤結塊為正常，非受潮情況，請安心</t>
  </si>
  <si>
    <t>700</t>
  </si>
  <si>
    <t>sakuyo</t>
  </si>
  <si>
    <t>健康_【sakuyo】每日青汁(30條入)_宅配限台灣本島</t>
  </si>
  <si>
    <t>HS-0002</t>
  </si>
  <si>
    <t>51016171</t>
  </si>
  <si>
    <t>IGEM0530</t>
  </si>
  <si>
    <t>2021/12/30新機上架</t>
  </si>
  <si>
    <t>*富含膳食纖維*搭配有機羽衣甘藍/桑葉*無色素無香料無額外添加糖*難消化性麥芽糊精水溶性纖維*保存期限:3年</t>
  </si>
  <si>
    <t>105</t>
  </si>
  <si>
    <t>健康_【sakuyo】魚油軟膠囊(160顆入)_宅配限台灣本島</t>
  </si>
  <si>
    <t>HS-0004</t>
  </si>
  <si>
    <t>51016173</t>
  </si>
  <si>
    <t>IGEM0532</t>
  </si>
  <si>
    <t>*Omega3*純淨藻來源蝦紅素+維生素E*顆粒小好吞食4.DHA使思緒靈活，保持專注，增加學習效能*保存期限:2年</t>
  </si>
  <si>
    <t>74.4</t>
  </si>
  <si>
    <t>健康_【sakuyo】膠原蛋白胜肽(30條入)_宅配限台灣本島</t>
  </si>
  <si>
    <t>HS-0007</t>
  </si>
  <si>
    <t>51016176</t>
  </si>
  <si>
    <t>IGEM0535</t>
  </si>
  <si>
    <t>*西印度櫻桃萃取維生素C*日本玄米萃取(賽洛美)*6000mg小分子好吸收*鮭魚鼻軟骨低溫萃取保有非變性二型膠原蛋白及蛋白聚醣*保存期限:2年</t>
  </si>
  <si>
    <t>195</t>
  </si>
  <si>
    <t>健康_【sakuyo】芝麻元氣軟膠囊(60粒/瓶)_宅配限台灣本島</t>
  </si>
  <si>
    <t>HS-0023</t>
  </si>
  <si>
    <t>51016362</t>
  </si>
  <si>
    <t>IGEM0914</t>
  </si>
  <si>
    <t>21P13A2301</t>
  </si>
  <si>
    <t>*一天兩粒 好眠多元氣*頂規15毫克芝麻素*好眠多酚CELABIO®-F專利活性因子*超級食物-螺旋藻x奇亞籽*三效合一 好眠x美麗x元氣*全素可食</t>
  </si>
  <si>
    <t>2023/10/25</t>
  </si>
  <si>
    <t>24.9</t>
  </si>
  <si>
    <t>健康_【sakuyo】青春膠原濃縮飲50ml(10入/箱)</t>
  </si>
  <si>
    <t>HS-0043</t>
  </si>
  <si>
    <t>51016631</t>
  </si>
  <si>
    <t>IGEM119J</t>
  </si>
  <si>
    <t>*液體快速吸收  橘子養樂多口味*增量維生素C*添加維生素B群，增進皮膚、黏膜的健康*一天一瓶方便飲用</t>
  </si>
  <si>
    <t>健康_【sakuyo】金盞花萃取(含葉黃素)素食軟膠囊(食品)(30顆/瓶)__宅配限台灣本島</t>
  </si>
  <si>
    <t>HS-0045</t>
  </si>
  <si>
    <t>51016652</t>
  </si>
  <si>
    <t>IGEM1278</t>
  </si>
  <si>
    <t>*升級36mg花青素*嚴選MyrtiPRO北歐山桑子萃取物*德國AstaZine蝦紅素*BGG Lutein游離型葉黃素好吸收*軟膠囊顆粒小好吞</t>
  </si>
  <si>
    <t>17.4</t>
  </si>
  <si>
    <t>健康_【sakuyo】善固優360關鍵膠原蛋白EX(30包/盒)_宅配限台灣本島</t>
  </si>
  <si>
    <t>HS-0047</t>
  </si>
  <si>
    <t>51016654</t>
  </si>
  <si>
    <t>IGEM127A</t>
  </si>
  <si>
    <t>*獨家配方含膠原蛋白Ⅰ、Ⅱ、Ⅲ型 *靈活配方：日本精煉葡萄糖胺，含鈉量較低 *活力配方：第二型膠原蛋白，來自雞軟骨萃取 *保護配方：玻尿酸</t>
  </si>
  <si>
    <t>健康_【sakuyo】明亮精采三日份體驗組(芝麻元氣軟膠囊(6粒入)*1+金盞花萃取(含葉黃素)軟膠囊(3顆入)*1)_宅配限台灣本島</t>
  </si>
  <si>
    <t>HS-0051</t>
  </si>
  <si>
    <t>51016658</t>
  </si>
  <si>
    <t>IGEM127Z</t>
  </si>
  <si>
    <t>*明亮精采體驗組*好眠多酚 元氣滿分*獨家日本好眠配方，幫助入睡，恢復元氣*專利好眠多酚 CELABIO®-F (含助眠活性因子)*游離型葉黃素好吸收*軟膠囊顆粒小好吞食</t>
  </si>
  <si>
    <t>健康_【sakuyo】日常必備三日份體驗組(比菲德氏菌+半乳寡醣(3條)*1+金盞花萃取(含葉黃素)素食軟膠囊(3顆入)*1)</t>
  </si>
  <si>
    <t>HS-0052</t>
  </si>
  <si>
    <t>51016667</t>
  </si>
  <si>
    <t>IGEM128D</t>
  </si>
  <si>
    <t>*日常必備體驗組*嚴選確實有效專利菌株「BB536比菲德氏龍根菌」*提高防護力，天天順暢*淡淡奶香味，可直接食用或搭配溫水一起服用*游離型葉黃素好吸收*軟膠囊顆粒小好吞食</t>
  </si>
  <si>
    <t>7.65</t>
  </si>
  <si>
    <t>健康_【sakuyo】善固優360關鍵膠原蛋白 七日份(7條) _宅配限台灣本島</t>
  </si>
  <si>
    <t>HS-0053</t>
  </si>
  <si>
    <t>51016668</t>
  </si>
  <si>
    <t>IGEM128E</t>
  </si>
  <si>
    <t>*體驗嘗鮮組*獨家配方含膠原蛋白Ⅰ、Ⅱ、Ⅲ型 *靈活配方：日本精煉葡萄糖胺，含鈉量較低*活力配方：第二型膠原蛋白，來自雞軟骨萃取*保護配方：玻尿酸</t>
  </si>
  <si>
    <t>21</t>
  </si>
  <si>
    <t>健康_【sakuyo】膠原蛋白胜肽(30包/盒)+青春膠原濃縮飲(10入/箱)</t>
  </si>
  <si>
    <t>HS-0054</t>
  </si>
  <si>
    <t>51016734</t>
  </si>
  <si>
    <t>IGEM138C</t>
  </si>
  <si>
    <t>*適合養顏美容的各年齡族群*含膠原蛋白胜?6.000毫克*源自北海道鮭魚鼻軟骨*維生素C促進膠原蛋白的合成*添加日本人的養顏秘密玄米賽洛美</t>
  </si>
  <si>
    <t>245</t>
  </si>
  <si>
    <t>健康_【sakuyo】每日青汁(30條/盒)+比菲德氏菌+半乳寡醣(30條/盒) 贈比菲德氏菌+半乳寡醣三日體驗包*2組</t>
  </si>
  <si>
    <t>HS-0055</t>
  </si>
  <si>
    <t>51016735</t>
  </si>
  <si>
    <t>IGEM138D</t>
  </si>
  <si>
    <t>*適合全家人日常保健常備品*幫助維持消化道機能*益生菌含專利菌種*青汁富含膳食纖維*無額外添加糖、無香料、無色素</t>
  </si>
  <si>
    <t>161.1</t>
  </si>
  <si>
    <t>葡萄王</t>
  </si>
  <si>
    <t>健康_【葡萄王】舒活納麴王60粒</t>
  </si>
  <si>
    <t>gkb-0008</t>
  </si>
  <si>
    <t>51016736</t>
  </si>
  <si>
    <t>IGEM139P</t>
  </si>
  <si>
    <t>*挑戰市售最高MK頂規 四通暢 三專利*以珍貴紅麴精華、納豆發酵物(含納豆激酶每日含量2000FU)*複合調節機能的獨家專利Lactobacillus plantarum益生菌*促進代謝的甜橙萃取，完整四合一配方</t>
  </si>
  <si>
    <t>39</t>
  </si>
  <si>
    <t>健康_【葡萄王】田七瑪卡王精華飲 (60ml/瓶x8)單組</t>
  </si>
  <si>
    <t>gkb-0005</t>
  </si>
  <si>
    <t>51016737</t>
  </si>
  <si>
    <t>IGEM139Q</t>
  </si>
  <si>
    <t>*瑪卡：獨特胚體氣流粉碎工藝、高倍濃縮萃取七年珍貴瑪卡精華*田七花葉萃取物：雲南特有流傳千年的活力秘方*西方活力泉源：人蔘、蛇床子、瓜拿納*體能耐力補給：精胺酸、葡萄糖酸鋅</t>
  </si>
  <si>
    <t>健康_【葡萄王】靈芝王精華飲(60mlx6) 單組</t>
  </si>
  <si>
    <t>gkb-0001</t>
  </si>
  <si>
    <t>51016762</t>
  </si>
  <si>
    <t>IGEM1452</t>
  </si>
  <si>
    <t>*全台 No.1 生技發酵專家*內補元氣 外增體力 健康有效率*高單位多醣體 超越市售150%*每瓶含250毫克以上的靈芝多醣體</t>
  </si>
  <si>
    <t>360</t>
  </si>
  <si>
    <t>健康_【sakuyo】每日青汁15日份(15條/盒)</t>
  </si>
  <si>
    <t>HS-0057</t>
  </si>
  <si>
    <t>51016823</t>
  </si>
  <si>
    <t>IGEM148N</t>
  </si>
  <si>
    <t>*富含膳食纖維 *搭配有機羽衣甘藍/桑葉 *無色素無香料無額外添加糖*難消化性麥芽糊精水溶性纖維</t>
  </si>
  <si>
    <t>53</t>
  </si>
  <si>
    <t>健康_【sakuyo】芝麻元氣軟膠囊15日份(盒裝)</t>
  </si>
  <si>
    <t>HS-0058</t>
  </si>
  <si>
    <t>51016824</t>
  </si>
  <si>
    <t>IGEM148O</t>
  </si>
  <si>
    <t>*好眠多酚 元氣滿分*專利好眠多酚 CELABIO®-F (含助眠活性因子)*高純度芝麻頂規15毫克*超級食物奇亞籽*高營養價值螺旋藻</t>
  </si>
  <si>
    <t>12</t>
  </si>
  <si>
    <t>健康_【sakuyo】經典禮盒-素食葉黃素(30顆/瓶)、比菲德氏菌+半乳寡醣(30條/盒)</t>
  </si>
  <si>
    <t>HS-0059</t>
  </si>
  <si>
    <t>51016825</t>
  </si>
  <si>
    <t>IGEM148P</t>
  </si>
  <si>
    <t>*日常保養必備*有效專利「BB536比菲德氏龍根菌」*提高防護力 天天順暢*游離型葉黃素好吸收 *葉黃素升級36mg花青素</t>
  </si>
  <si>
    <t>69</t>
  </si>
  <si>
    <t>YohoPower 悠活原力</t>
  </si>
  <si>
    <t>健康_【悠活原力】原力B群長效緩釋錠(60入/瓶)</t>
  </si>
  <si>
    <t>YP_001</t>
  </si>
  <si>
    <t>51016826</t>
  </si>
  <si>
    <t>IGEM151B</t>
  </si>
  <si>
    <t>*高活性維生素B1誘導體(TTFD-HCL)*特別添加肌醇+L-肉酸+牛磺酸+鋅酵母*四大強化配方維持能量正常代謝，幫助精神旺盛*長效補充全天所需B群，有感增強體力</t>
  </si>
  <si>
    <t>56.7</t>
  </si>
  <si>
    <t>健康_【悠活原力】原力維生素D800IU錠(120入/瓶)</t>
  </si>
  <si>
    <t>YP_002</t>
  </si>
  <si>
    <t>51016827</t>
  </si>
  <si>
    <t>IGEM151C</t>
  </si>
  <si>
    <t>*國際大廠維生素D原料*非活性維生素D3*每錠高達800IU*可增進鈣質吸收*無添加香料、色素</t>
  </si>
  <si>
    <t>健康_【悠活原力】悠活薑黃朝鮮薊植物膠囊(60入/瓶)</t>
  </si>
  <si>
    <t>YP_003</t>
  </si>
  <si>
    <t>51016828</t>
  </si>
  <si>
    <t>IGEM151D</t>
  </si>
  <si>
    <t>*專利微米薑黃*德國百年藥廠品牌原料*牛磺酸+五味子+穀胱甘肽+桑黃*多重複方成分，幫助調節生理機能</t>
  </si>
  <si>
    <t>33</t>
  </si>
  <si>
    <t>健康_【葡萄王】解の益大豆發酵精華元氣飲料 (60ml)*6瓶</t>
  </si>
  <si>
    <t>gkb-0009</t>
  </si>
  <si>
    <t>51016829</t>
  </si>
  <si>
    <t>IGEM151E</t>
  </si>
  <si>
    <t>*日本東洋發酵成分GMT-ALC®解酒成分*解酒液領導品牌*耳熟能詳的老記憶</t>
  </si>
  <si>
    <t>健康_【葡萄王】解の益大豆發酵精華元氣飲料 (60ml)*12瓶(加贈2瓶)</t>
  </si>
  <si>
    <t>gkb-0010</t>
  </si>
  <si>
    <t>51016830</t>
  </si>
  <si>
    <t>IGEM151F</t>
  </si>
  <si>
    <t>健康_【sakuyo】 比菲德氏菌+半乳寡醣增量版(30條/盒)</t>
  </si>
  <si>
    <t>HS-0061</t>
  </si>
  <si>
    <t>51040278</t>
  </si>
  <si>
    <t>IGEM157G</t>
  </si>
  <si>
    <t>健康_【悠活原力】原力男性綜合維他命+鋅(30入/盒)</t>
  </si>
  <si>
    <t>YP_004</t>
  </si>
  <si>
    <t>51040279</t>
  </si>
  <si>
    <t>IGEM157H</t>
  </si>
  <si>
    <t>110</t>
  </si>
  <si>
    <t>健康_【悠活原力】原力女性綜合維他命+鐵(30入/盒)</t>
  </si>
  <si>
    <t>YP_005</t>
  </si>
  <si>
    <t>51040280</t>
  </si>
  <si>
    <t>IGEM157I</t>
  </si>
  <si>
    <t>健康_【sakuyo】Fit Bio 比菲德氏菌盒裝版(30條/盒)</t>
  </si>
  <si>
    <t>HS-0062</t>
  </si>
  <si>
    <t>51040295</t>
  </si>
  <si>
    <t>IGEM158B</t>
  </si>
  <si>
    <t>45</t>
  </si>
  <si>
    <t>健康_【sakuyo】兒童益生菌盒裝版(30條/盒) _宅配限台灣本島</t>
  </si>
  <si>
    <t>HS-0019</t>
  </si>
  <si>
    <t>51057227</t>
  </si>
  <si>
    <t>IGEM0774</t>
  </si>
  <si>
    <t>*專利龍根菌BR-108 *專植物乳酸桿菌SNK *無色素無砂糖無防腐劑*三無配方好安心：無糖、無色素、無防腐劑*保存期限:2年</t>
  </si>
  <si>
    <t>30</t>
  </si>
  <si>
    <t>桂冠實業股份有限公司</t>
  </si>
  <si>
    <t>桂冠</t>
  </si>
  <si>
    <t>【桂冠營養研究室】滋補雞湯10入組+保冷袋</t>
  </si>
  <si>
    <t>Laruelnutrilab_001</t>
  </si>
  <si>
    <t>51085138</t>
  </si>
  <si>
    <t>IGEM107R</t>
  </si>
  <si>
    <t>2025/4/1重上架</t>
  </si>
  <si>
    <t>【桂冠營養研究室】靈芝多醣雞精萃100ml(冷凍)20包(含保冷袋)</t>
  </si>
  <si>
    <t>Laruelnutrilab_002</t>
  </si>
  <si>
    <t>51085139</t>
  </si>
  <si>
    <t>IGEM107S</t>
  </si>
  <si>
    <t>依實際商品為主</t>
  </si>
  <si>
    <t>100ml/包，20包</t>
  </si>
  <si>
    <t>*科學式雞精，含10.9g蛋白質、8.3g膳食纖維，容量增加效果更有感，一天一包好健康*多重小分子胜肽，提振精神，增強體力*多元營養食材，調整體質，滋補強身*添加小分子Liver-Hi、靈芝多醣，關鍵時刻快速補充</t>
  </si>
  <si>
    <t>2025.01</t>
  </si>
  <si>
    <t>NCC字號</t>
  </si>
  <si>
    <t>電話機</t>
  </si>
  <si>
    <t>堡華工業股份有限公司</t>
  </si>
  <si>
    <t>堡華工業</t>
  </si>
  <si>
    <t>堡華電話門禁對講機【BH-168】(附感應Code5入)-宅配限本島</t>
  </si>
  <si>
    <t>BH-168</t>
  </si>
  <si>
    <t>51057027</t>
  </si>
  <si>
    <t>EHOM0001</t>
  </si>
  <si>
    <t>輸入電壓: 110-120VAC 60Hz 0.5A;         輸出電壓: 9VAC 250mA</t>
  </si>
  <si>
    <t>*電話機對講功能*密碼輸入開門 *悠遊卡開門*感應code 開門*市話開門*警衛開門</t>
  </si>
  <si>
    <t>1027</t>
  </si>
  <si>
    <t>堡華鳥牌正電鎖【900-ST】-宅配限本島</t>
  </si>
  <si>
    <t>900-ST</t>
  </si>
  <si>
    <t>51057028</t>
  </si>
  <si>
    <t>EHOM0002</t>
  </si>
  <si>
    <t>適用DC12V/AC24V,不鏽鋼</t>
  </si>
  <si>
    <t>*電控開門*不鏽鋼*堅固耐用</t>
  </si>
  <si>
    <t>1434</t>
  </si>
  <si>
    <t>堡華感應Code(10入)【BH-D-CODE】-宅配限本島</t>
  </si>
  <si>
    <t>BH-D-CODE</t>
  </si>
  <si>
    <t>51057029</t>
  </si>
  <si>
    <t>EHOM0003</t>
  </si>
  <si>
    <t>紅,綠,藍</t>
  </si>
  <si>
    <t>圓形感應磁CODE</t>
  </si>
  <si>
    <t>(銀白)KX-TGC210TW Panasonic 免持對講數位無線電話</t>
  </si>
  <si>
    <t>KX-TGC210TW(銀白)</t>
  </si>
  <si>
    <t>51057285</t>
  </si>
  <si>
    <t>EHOM000X</t>
  </si>
  <si>
    <t>額定電壓/頻率：110V/60Hz</t>
  </si>
  <si>
    <t>77x107x96</t>
  </si>
  <si>
    <t>*免持聽筒撥號對講*可設定拒接特定來電*ECO節能模式*螢幕橘色背光顯示*保固2年  *通話距離：室內100坪/樓層1-3樓 *待機/通話時間：200小時/16小時</t>
  </si>
  <si>
    <t>295</t>
  </si>
  <si>
    <t>有</t>
  </si>
  <si>
    <t>(紅)DCT-8916_台灣三洋2.4GHz 語音報號數位親子機</t>
  </si>
  <si>
    <t>DCT-8916(紅)</t>
  </si>
  <si>
    <t>51057286</t>
  </si>
  <si>
    <t>EHOM000T</t>
  </si>
  <si>
    <t>94x125x175</t>
  </si>
  <si>
    <t>*150筆英文電話簿*來電/去電報號,拒接特定來電*3組快速撥號緊急求救*大按鈕大字體,18dB音量調整,助聽功能*通話距離：室內100坪/樓層1-3樓 *待機/通話時間：100小時/10小時</t>
  </si>
  <si>
    <t>1625</t>
  </si>
  <si>
    <t>(鐵灰)DCT-8916_台灣三洋2.4GHz 語音報號數位親子機</t>
  </si>
  <si>
    <t>DCT-8916(鐵灰)</t>
  </si>
  <si>
    <t>51057287</t>
  </si>
  <si>
    <t>EHOM000U</t>
  </si>
  <si>
    <t>(紅)TEL-853_台灣三洋全功能免裝電池有線電話機</t>
  </si>
  <si>
    <t>TEL-853(紅)</t>
  </si>
  <si>
    <t>51057288</t>
  </si>
  <si>
    <t>EHOM000V</t>
  </si>
  <si>
    <t>75x175x215</t>
  </si>
  <si>
    <t>*46組來電、16組去電查詢 *來電/去電報號、超大字鍵 *附變壓器免裝電池 *2組單鍵記憶                                                                                                                                                                                                                                                                                                                                                                                                                                                                             *保固:2年</t>
  </si>
  <si>
    <t>(銀)TEL-853_台灣三洋全功能免裝電池有線電話機</t>
  </si>
  <si>
    <t>TEL-853(銀)</t>
  </si>
  <si>
    <t>51057289</t>
  </si>
  <si>
    <t>EHOM000W</t>
  </si>
  <si>
    <t>(黑)KX-TGE610TWB Panasonic中文數位大字鍵無線電話機</t>
  </si>
  <si>
    <t>KX-TGE610TWB(黑)</t>
  </si>
  <si>
    <t>51057291</t>
  </si>
  <si>
    <t>EHOM000Z</t>
  </si>
  <si>
    <t>*中文功能表顯示 *支援電話簿中文輸入*電力備援設計，斷電不斷話 *可設定拒接特定來電*保固2年*通話距離：室內100坪/樓層1-3樓 *待機/通話時間：200小時/18小時</t>
  </si>
  <si>
    <t>505</t>
  </si>
  <si>
    <t>(黑)Panasonic長輩用數位無線電話雙子機KX-TGE612TWB</t>
  </si>
  <si>
    <t>KX-TGE612TWB(黑)</t>
  </si>
  <si>
    <t>51057292</t>
  </si>
  <si>
    <t>EHOM0011</t>
  </si>
  <si>
    <t>785</t>
  </si>
  <si>
    <t>(紅)aiwa ALT-888愛華助聽電話</t>
  </si>
  <si>
    <t>ALT-888(紅)</t>
  </si>
  <si>
    <t>51057293</t>
  </si>
  <si>
    <t>EHOM0012</t>
  </si>
  <si>
    <t>*來電/去電報號、超大字鍵 *受話音量三段式調整 *來電鈴聲閃爍(來鈴閃燈)*46組來電、16組去電查詢 *免打擾設定*單音/和弦鈴聲,音量4段調整</t>
  </si>
  <si>
    <t>654</t>
  </si>
  <si>
    <t>(銀)aiwa ALT-888愛華助聽電話</t>
  </si>
  <si>
    <t>ALT-888(銀)</t>
  </si>
  <si>
    <t>51057294</t>
  </si>
  <si>
    <t>EHOM0013</t>
  </si>
  <si>
    <t>聯穎國際股份有限公司</t>
  </si>
  <si>
    <t>VTECH</t>
  </si>
  <si>
    <t>(黛安娜)Vtech CL6217TW_全中文無線助聽電話機</t>
  </si>
  <si>
    <t>CL6217 TW(黛安娜)</t>
  </si>
  <si>
    <t>51057299</t>
  </si>
  <si>
    <t>EHOM0008</t>
  </si>
  <si>
    <t>185x128x84</t>
  </si>
  <si>
    <t>*全中文操作介面*2吋超大螢幕與按鍵燈*智慧增音功能*黑名單紀錄 / 來電過濾功能*50組電話簿 *20組來電紀錄 / 10組去電紀錄*10首來電鈴聲選擇*5段聽筒音量調整*內部通話 / 三方通話</t>
  </si>
  <si>
    <t>525</t>
  </si>
  <si>
    <t>(香檳金)Vtech LS6191TW 天秤座 行動整合無線市話</t>
  </si>
  <si>
    <t>LS6191 TW(香檳金)</t>
  </si>
  <si>
    <t>51057303</t>
  </si>
  <si>
    <t>EHOM000C</t>
  </si>
  <si>
    <t>106x213x171</t>
  </si>
  <si>
    <t>*專利藍芽整合家用無線話機 *可連接2支不同門號手機*免持對講功能*螢幕背光 / 中文印刷字鍵 *整合數位答錄機功能 可錄30分鐘*50組來電記憶 / 10組去電記憶*10組和弦鈴聲選擇</t>
  </si>
  <si>
    <t>695</t>
  </si>
  <si>
    <t>(白)Vtech LS6191TW 天秤座 行動整合無線市話</t>
  </si>
  <si>
    <t>LS6191 TW(白)</t>
  </si>
  <si>
    <t>51057304</t>
  </si>
  <si>
    <t>EHOM000D</t>
  </si>
  <si>
    <t>(黑)Vtech VC7151-202 TW數位無線雙子機-整合 VSMART無線居家安防</t>
  </si>
  <si>
    <t>VC7151-202 TW(黑)</t>
  </si>
  <si>
    <t>51057305</t>
  </si>
  <si>
    <t>EHOM000E</t>
  </si>
  <si>
    <t>* V-Smart安防功能*簡易安裝 免拉線無須工程費用*黑名單過濾功能*安防感應器 (內附2組) 可遠端監聽*全中文顯示功能表*中文答錄機 (總長27分鐘) / 對講機功能*全機廣播功能*內部對講 / 來電轉接 / 三方通話</t>
  </si>
  <si>
    <t>715</t>
  </si>
  <si>
    <t>(黑)[擴充子機加購]Vtech VC7151-202 TW整合 VSMART無線居家安防</t>
  </si>
  <si>
    <t>VC7151-202 TW(擴充子機)</t>
  </si>
  <si>
    <t>51057306</t>
  </si>
  <si>
    <t>EHOM000F</t>
  </si>
  <si>
    <t>181x73x82</t>
  </si>
  <si>
    <t>(白)[感應磁簧加購]Vtech VC7151-202 TW整合 VSMART無線居家安防</t>
  </si>
  <si>
    <t>VC7151-202 TW(感應磁簧)</t>
  </si>
  <si>
    <t>51057307</t>
  </si>
  <si>
    <t>EHOM000G</t>
  </si>
  <si>
    <t>23x73x11</t>
  </si>
  <si>
    <t>(白)[2子機+1母機]Vtech CL6547 TW全中文智慧居家子母機_全家福</t>
  </si>
  <si>
    <t>CL6547 TW(白)</t>
  </si>
  <si>
    <t>51057311</t>
  </si>
  <si>
    <t>EHOM000K</t>
  </si>
  <si>
    <t>*全中文操作介面*三種高低智慧音頻選擇*智慧增音功能*主機8組 / 子機4組照片速撥鍵*8組預設來電報號*超亮來電提示燈，超大響鈴*去電報號: 撥電話不失誤*過濾來電黑名單*數位電話答錄機功能 可錄20分鐘 可慢速播放*內線呼叫 / 對講功能</t>
  </si>
  <si>
    <t>2300</t>
  </si>
  <si>
    <t>(黑)[2子機+1母機]Vtech CL6547 TW全中文智慧居家子母機_全家福</t>
  </si>
  <si>
    <t>CL6547 TW(黑)</t>
  </si>
  <si>
    <t>51057312</t>
  </si>
  <si>
    <t>EHOM000L</t>
  </si>
  <si>
    <t>(銀)Vtech CS5119 TW全中文無線助聽電話機</t>
  </si>
  <si>
    <t>CS5119 TW(銀)</t>
  </si>
  <si>
    <t>51057313</t>
  </si>
  <si>
    <t>EHOM000M</t>
  </si>
  <si>
    <t>184x116x92</t>
  </si>
  <si>
    <t>*全中文操作介面*智慧增音助聽設計、聽筒音量5段調節*黑名單 / 免干擾 / 來電過濾功能*1.5吋超大背光螢幕 / 超大背光字鍵*高音質免持對講*單鍵尋呼子機功能 / 可另擴充4支子機*50組電話簿 / 20組來電記憶 / 10組去電記憶*10組和弦鈴聲選擇</t>
  </si>
  <si>
    <t>480</t>
  </si>
  <si>
    <t>(紅)Vtech CS5119 TW全中文無線助聽電話機</t>
  </si>
  <si>
    <t>CS5119 TW(紅)</t>
  </si>
  <si>
    <t>51057314</t>
  </si>
  <si>
    <t>EHOM000N</t>
  </si>
  <si>
    <t>ALCATEL</t>
  </si>
  <si>
    <t>(白)Alcatel T218TW大字鍵有線電話機</t>
  </si>
  <si>
    <t>T218 TW(白)</t>
  </si>
  <si>
    <t>51057319</t>
  </si>
  <si>
    <t>EHOM000S</t>
  </si>
  <si>
    <t>60x190x230</t>
  </si>
  <si>
    <t>*大字鍵、大螢幕*來電&amp;去電報號 *32組來電記錄*9組去電記錄*兩組記憶鍵*10種來電鈴聲選擇</t>
  </si>
  <si>
    <t>725</t>
  </si>
  <si>
    <t>(黑)Alcatel阿爾卡特T202TW大字鍵有線電話機</t>
  </si>
  <si>
    <t>T202TW(黑)</t>
  </si>
  <si>
    <t>51057330</t>
  </si>
  <si>
    <t>EHOM0014</t>
  </si>
  <si>
    <t>*超大字鍵、超大螢幕、螢幕背光*來電 / 去電報號*超大鈴聲、9 組和弦鈴聲、1 組內置鈴聲*液晶螢幕顯示 5 段式調整*免持對講音量 / 鈴聲音量 4 段式調整*免打擾功能設定(可設定 1 - 99 小時免打擾)</t>
  </si>
  <si>
    <t>(紅)Alcatel阿爾卡特T202TW大字鍵有線電話機</t>
  </si>
  <si>
    <t>T202TW(紅)</t>
  </si>
  <si>
    <t>51057331</t>
  </si>
  <si>
    <t>EHOM0015</t>
  </si>
  <si>
    <t>十全電子股份有限公司</t>
  </si>
  <si>
    <t>(黑)D2702B_ PHILIPS 大螢幕電量顯示1.7GHz數位子母機無線電話</t>
  </si>
  <si>
    <t>D2702B</t>
  </si>
  <si>
    <t>51073016</t>
  </si>
  <si>
    <t>EHOM001X</t>
  </si>
  <si>
    <t>˙輸入電壓:AC 100-240V~50/60Hz
˙功率:&lt;1W
˙電池容量:500 mAh
˙電池類型:AAA充電式鎳氫電池</t>
  </si>
  <si>
    <t>話機:154x48.1x24;機座:23.5x107.5x70.3</t>
  </si>
  <si>
    <t>‧易讀的 4.6 公分白色背光顯示。 ‧一鍵識別或封鎖來電
 ‧可免持通話。
 ‧設定黑名單
 ‧可設定的快速鍵方便快速撥號。
  通話距離:開放空間 &lt;300 公尺；室內 &lt;50 公尺 待機/通話時間:180小時/ 14 小時</t>
  </si>
  <si>
    <t>510</t>
  </si>
  <si>
    <t>(黑)D2751B_PHILIPS 大螢幕電量顯示1.7GHz數位答錄機無線電話</t>
  </si>
  <si>
    <t>D2751B</t>
  </si>
  <si>
    <t>51073017</t>
  </si>
  <si>
    <t>EHOM001Y</t>
  </si>
  <si>
    <t>輸入電壓:AC 100-240V ~50/60Hz
‧ 功率:&lt;1W
‧ 電池容量:500 mAh
‧ 電池類型:AAA充電式鎳氫電池</t>
  </si>
  <si>
    <t>‧易讀的 4.6 公分白色背光顯示。
‧時尚纖薄、聽筒好握持的設計。
‧可免持通話。
‧快速鍵的設定.方便快速撥號。
‧最佳的天線配置，良好的通話收訊。
‧答錄留言長達25分鐘。                               通話距離:開放空間 &lt;300 公尺；室內 &lt;50 公尺                                                                                                                                                                                                                                                                                                                         待機/通話時間:180小時/ 14 小時</t>
  </si>
  <si>
    <t>286</t>
  </si>
  <si>
    <t>(黑)D2752B_PHILIPS 大螢幕電量顯示1.7GHz數位子母答錄機無線電話</t>
  </si>
  <si>
    <t>D2752B</t>
  </si>
  <si>
    <t>51073018</t>
  </si>
  <si>
    <t>EHOM001Z</t>
  </si>
  <si>
    <t>輸入電壓:AC 100-240V~50/60Hz
‧ 功率:&lt;1W
‧ 電池容量:500 mAh
‧ 電池類型:AAA充電式鎳氫電池</t>
  </si>
  <si>
    <t>話機:154x48.1x24;機座:19x58x70;話機:154x48.1x24;機座:23.5x107.5x70.3</t>
  </si>
  <si>
    <t>‧易讀的 4.6 公分白色背光顯示。
 ‧時尚纖薄、聽筒好握持的設計。
 ‧可免持通話。
 ‧快速鍵的設定.方便快速撥號。
 ‧最佳的天線配置，良好的通話收訊。
 ‧答錄留言長達25分鐘。 通話距離:開放空間 &lt;300 公尺；室內 &lt;50 公尺 待機/通話時間:180小時/ 14 小時</t>
  </si>
  <si>
    <t>528</t>
  </si>
  <si>
    <t>(黑)M4701B_PHILIPS 設計款大螢幕電量顯示數位無線電話</t>
  </si>
  <si>
    <t>M4701B</t>
  </si>
  <si>
    <t>51073019</t>
  </si>
  <si>
    <t>EHOM0021</t>
  </si>
  <si>
    <t>．輸入電壓:AC 100-240V ~50/60Hz
．功率: &lt;1W
．電池容量:500mAh
．電池類型: AAA 充電式鎳氫電池</t>
  </si>
  <si>
    <t>話機:188x50x23;機座:40x63x125</t>
  </si>
  <si>
    <t>• 4.6cm螢幕顯示，清晰易讀。
 • 儲存50組聯絡人。
 • 設定拒接來電。
 • 設定自己的和弦鈴聲。
 • 正反方向均可將機座充電。 通話距離:開放空間 &lt;300 公尺；室內 &lt;50 公尺 待機/通話時間:180小時/ 14 小時</t>
  </si>
  <si>
    <t>269</t>
  </si>
  <si>
    <t>(黑)M4702B_PHILIPS 設計款大螢幕電量顯示數位子母機無線電話</t>
  </si>
  <si>
    <t>M4702B</t>
  </si>
  <si>
    <t>51073020</t>
  </si>
  <si>
    <t>EHOM0022</t>
  </si>
  <si>
    <t>話機:188x50x23;話機:188x50x23</t>
  </si>
  <si>
    <t>664</t>
  </si>
  <si>
    <t>(黑)M4751B_PHILIPS 設計款大螢幕電量顯示數位答錄機無線電話</t>
  </si>
  <si>
    <t>M4751B</t>
  </si>
  <si>
    <t>51073021</t>
  </si>
  <si>
    <t>EHOM0023</t>
  </si>
  <si>
    <t>話機:188x50x23</t>
  </si>
  <si>
    <t>435</t>
  </si>
  <si>
    <t>(黑)M4752B_PHILIPS 設計款大螢幕電量顯示數位子母答錄機無線電話</t>
  </si>
  <si>
    <t>M4752B</t>
  </si>
  <si>
    <t>51073022</t>
  </si>
  <si>
    <t>EHOM0024</t>
  </si>
  <si>
    <t>話機:188x50x23;機座:40x63x125;話機:188x50x23;機座:40x63x125</t>
  </si>
  <si>
    <t>• 一目了然的4.6 公分螢幕顯示。
 • 答錄留言長達25分鐘。
 • 設定黑名單。
 • 免持聽筒通話。
 • 儲存 50 位聯絡人。
 • 正反方向均可將機座充電。 通話距離:開放空間 &lt;300 公尺；室內 &lt;50 公尺 待機/通話時間:180小時/ 14 小時</t>
  </si>
  <si>
    <t>553</t>
  </si>
  <si>
    <t>(黑)M10B_PHILIPS 中文來電顯示有線電話</t>
  </si>
  <si>
    <t>M10B</t>
  </si>
  <si>
    <t>51073023</t>
  </si>
  <si>
    <t>EHOM0025</t>
  </si>
  <si>
    <t>功率
• 電池容量 : 470 mAh
• 電池類型 : 四號 (AAA) 電池
• 電池數量 : 2</t>
  </si>
  <si>
    <t>聽筒:80x151x208</t>
  </si>
  <si>
    <t>．隨插即用真便利。
．儲備電源模式，停電也能通話。
．60組通話紀錄儲存。
．易讀的 LCD 來電顯示功能。
．來電鈴聲響亮音質清晰。</t>
  </si>
  <si>
    <t>610</t>
  </si>
  <si>
    <t>(白)M10W_PHILIPS中文來電顯示有線電話</t>
  </si>
  <si>
    <t>M10W</t>
  </si>
  <si>
    <t>51073024</t>
  </si>
  <si>
    <t>EHOM0026</t>
  </si>
  <si>
    <t>519</t>
  </si>
  <si>
    <t>(黑)CORD020B_PHILIPS 五段亮度中文來電顯示有線電話</t>
  </si>
  <si>
    <t>CORD020B</t>
  </si>
  <si>
    <t>51073025</t>
  </si>
  <si>
    <t>EHOM0027</t>
  </si>
  <si>
    <t>493</t>
  </si>
  <si>
    <t>(紅)CORD020R_PHILIPS 五段亮度中文來電顯示有線電話</t>
  </si>
  <si>
    <t>CORD020R</t>
  </si>
  <si>
    <t>51073026</t>
  </si>
  <si>
    <t>EHOM0028</t>
  </si>
  <si>
    <t>(黑)CORD026B_PHILIPS 來電顯示有線電話</t>
  </si>
  <si>
    <t>CORD026B</t>
  </si>
  <si>
    <t>51073027</t>
  </si>
  <si>
    <t>EHOM0029</t>
  </si>
  <si>
    <t>598</t>
  </si>
  <si>
    <t>(鐵灰)Alcatel阿爾卡特Smile D1 TW 微笑造型無線電話</t>
  </si>
  <si>
    <t>Smile D1 TW(鐵灰)</t>
  </si>
  <si>
    <t>51074006</t>
  </si>
  <si>
    <t>EHOM001R</t>
  </si>
  <si>
    <t>1. 微笑完美弧形 造型搶眼
 2. 螢幕背光 超亮來電指示燈
 3. 50組電話簿 
 4. 20組來電記憶 
 5. 10去電記憶
 6. 3組內置式按鍵記憶
 7. 10種來電鈴聲選擇
 8. 可依需求最多擴充5支無線子機
 9. 子機轉接 / 內部通話 / 三方通話
 10. 連續通話10小時 / 待機100小時
 11. 接收範圍: 可達300 公尺 (戶外); 80-100坪 (室內)</t>
  </si>
  <si>
    <t>240x65x50</t>
  </si>
  <si>
    <t>*大型點陣背光顯示螢幕*可調整聲音（5 個等級）的免持功能*50組電話目錄、20組未接顯示*中文按鍵</t>
  </si>
  <si>
    <t>400</t>
  </si>
  <si>
    <t>(粉紅)Alcatel阿爾卡特Smile D1 TW 微笑造型無線電話</t>
  </si>
  <si>
    <t>Smile D1 TW(粉紅)</t>
  </si>
  <si>
    <t>51074008</t>
  </si>
  <si>
    <t>EHOM001T</t>
  </si>
  <si>
    <t>(白)Alcatel阿爾卡特TD036 TW 全中文介面無線子母機-桂冠</t>
  </si>
  <si>
    <t>TD036 TW(白)</t>
  </si>
  <si>
    <t>51074010</t>
  </si>
  <si>
    <t>EHOM001V</t>
  </si>
  <si>
    <t>全中文顯示功能表
 座機與子機均有高音質免持對講功能
 高解析度背光顯示
 FSK / DTMF 雙制式來電顯示
 主機30組電話簿 / 子機50組電話簿
 主機5組去電記錄 / 子機10組去電記錄
 主機20組來電記錄 / 子機20組來電記錄
 子機轉接 / 內部通話 / 三方通話 / 呼叫子機功能
 連續通話:10 小時 / 待機時間:100小時
 通話距離:40 - 80 坪(庢內) / 300公尺(室外)</t>
  </si>
  <si>
    <t>180x79x73</t>
  </si>
  <si>
    <t>*全中文顯示功能表*高解析度背光顯示*子機轉接 / 內部通話 / 三方通話 / 呼叫子機功能*通話距離:40 - 80 坪(庢內) / 300公尺(室外)</t>
  </si>
  <si>
    <t>570</t>
  </si>
  <si>
    <t>(白)CT-W1103NL_2.4Ghz高頻數位無線電話</t>
  </si>
  <si>
    <t>CT-W1103NL(白)</t>
  </si>
  <si>
    <t>51092124</t>
  </si>
  <si>
    <t>EHOM001D</t>
  </si>
  <si>
    <t>電源：AC 110V；DC 7.5V/500mA
額定頻率：60Hz
工作頻率：2400~2483.5MHz
消耗功率 : 2.25W</t>
  </si>
  <si>
    <t>195x150x120</t>
  </si>
  <si>
    <t>母機與子機均具重撥、回撥、暫停、暫切、預覽撥號、鬧鐘等功能
母機具三組直撥記憶鍵
子機有鍵盤鎖、靜音功能
鈴聲、免持音量可調整、可關閉鈴聲、聽筒音量4段調整
 保固2年                                                                          
 通話距離：室內1~3樓層                                
 待機/通話時間:200小時 /11小時</t>
  </si>
  <si>
    <t>(藍)CT-W1103NL_2.4Ghz高頻數位無線電話</t>
  </si>
  <si>
    <t>CT-W1103NL(藍)</t>
  </si>
  <si>
    <t>51092125</t>
  </si>
  <si>
    <t>EHOM001E</t>
  </si>
  <si>
    <t>旺德</t>
  </si>
  <si>
    <t>(黑)WT-D05 DECT 數位無線電話</t>
  </si>
  <si>
    <t>WT-D05(黑)</t>
  </si>
  <si>
    <t>51092126</t>
  </si>
  <si>
    <t>EHOM001F</t>
  </si>
  <si>
    <t>使用電源: 100-240V
 6V  300mA  NiMH, 1.2V 400mAh
額定電壓/頻率：AC 110V/60Hz
配件清單: 話機*1,電源變壓器*1,電話線*1,1.2V鎳氫充電電池*2,使用說明書(含保證書)*1</t>
  </si>
  <si>
    <t>64x110x115</t>
  </si>
  <si>
    <t>免持通話、鬧鐘、靜音功能
 2個M1,M2快速撥號 
 20個電話（姓名和號碼）記憶及2個預存號碼
 5段聽筒及鈴聲音量控制,音量最高可增加 20dB                                                                                                                                                                                                                                                                                                                                                                                                                  
 保固2年                                                                                                                                                                                                                                                                                                                                                                                                              
 通話距離：室內1~3樓層                                
 待機/通話時間:100小時 /10小時</t>
  </si>
  <si>
    <t>(珍珠白)HT-W1310L 來電顯示電話</t>
  </si>
  <si>
    <t>HT-W1310L(珍珠白)</t>
  </si>
  <si>
    <t>51092127</t>
  </si>
  <si>
    <t>EHOM001G</t>
  </si>
  <si>
    <t>額定消耗功率:母機50mW/子機
額定電壓/頻率：AC 110V/60Hz
配件清單:捲線x1,說明書x1</t>
  </si>
  <si>
    <t>75x221x171</t>
  </si>
  <si>
    <t>具防併機盜撥及免持對講功能
來電與撥出記錄可查詢、回撥及刪除
儲存50組來電號碼及時間
保固2年</t>
  </si>
  <si>
    <t>636</t>
  </si>
  <si>
    <t>(金屬紅)HT-W1310L 來電顯示電話</t>
  </si>
  <si>
    <t>HT-W1310L(金屬紅)</t>
  </si>
  <si>
    <t>51092128</t>
  </si>
  <si>
    <t>EHOM001H</t>
  </si>
  <si>
    <t>金屬紅</t>
  </si>
  <si>
    <t>(藍) HT-W507L聲寶來電顯示型有線電話</t>
  </si>
  <si>
    <t>HT-W507L(藍)</t>
  </si>
  <si>
    <t>51092129</t>
  </si>
  <si>
    <t>EHOM001I</t>
  </si>
  <si>
    <t>使用電源: DC 1.5V  3顆3號電池
額定電壓：4.5V
配件清單:曲線x1,直線x1,說明書x1,保修卡x1</t>
  </si>
  <si>
    <t>80x172x223</t>
  </si>
  <si>
    <t>液晶顯示幕對比度可調
 鈴聲及免持音量大小可調整
 保留、重撥、暫停、暫切預覽撥號功能
 鬧鐘、簡易計算機功能                                                                                                                                                                                                                                                                                                                                                                                                          
保固2年</t>
  </si>
  <si>
    <t>680</t>
  </si>
  <si>
    <t>(紅) HT-W507L聲寶來電顯示型有線電話</t>
  </si>
  <si>
    <t>HT-W507L(紅)</t>
  </si>
  <si>
    <t>51092130</t>
  </si>
  <si>
    <t>EHOM001J</t>
  </si>
  <si>
    <t>(白) WT-06旺德大鈴聲大聲音電話機</t>
  </si>
  <si>
    <t>WT-06(白)</t>
  </si>
  <si>
    <t>51092131</t>
  </si>
  <si>
    <t>EHOM001K</t>
  </si>
  <si>
    <t>60x171x221</t>
  </si>
  <si>
    <t>回撥、暫切、重撥、自動追撥功能
 鈴聲音量大小可調整
 免持喇叭、聽筒音量大小可調整                                                                                                                                                                                                                                                                                                                                                                                            
保固2年</t>
  </si>
  <si>
    <t>561</t>
  </si>
  <si>
    <t>(紅) WT-06旺德大鈴聲大聲音電話機</t>
  </si>
  <si>
    <t>WT-06(紅)</t>
  </si>
  <si>
    <t>51092132</t>
  </si>
  <si>
    <t>EHOM001O</t>
  </si>
  <si>
    <t>Motorola</t>
  </si>
  <si>
    <t>(黑)S3002 Motorola大字鍵DECT無線雙子機</t>
  </si>
  <si>
    <t>S3002(黑)</t>
  </si>
  <si>
    <t>51092133</t>
  </si>
  <si>
    <t>EHOM001P</t>
  </si>
  <si>
    <t>母機電源:DC7.5V 300mA
母機額定消耗電功率:   ( 0.5~1)W
額定電壓/頻率：AC 100~240V、50/60Hz
材質: ABS</t>
  </si>
  <si>
    <t>60.2x108.25x145.25</t>
  </si>
  <si>
    <t>鬧鐘、麥克風靜音、房間監聽功能
 免持通話、預覽撥號、來電顯示及保留功能
 支援一外線兩內線三方通話
 保固2年                                                                                                                                                                                                                                                                                                                                                                                                              
 通話距離：室內1~3樓層                                
 待機/通話時間:180小時 /12小時</t>
  </si>
  <si>
    <t>580</t>
  </si>
  <si>
    <t>(黑)T201+ Motorola大音量DECT無線電話機</t>
  </si>
  <si>
    <t>T201+(黑)</t>
  </si>
  <si>
    <t>51092134</t>
  </si>
  <si>
    <t>EHOM001Q</t>
  </si>
  <si>
    <t>母機電源:DC7.5V 300mA
母機額定消耗電功率:   ( 0.5~1)W
定電壓/頻率：AC 100~240V、50/60Hz
材質: ABS</t>
  </si>
  <si>
    <t>67x89.9x133.9</t>
  </si>
  <si>
    <t>來電顯示、封鎖、來電保留功能
 免持通話、 預覽撥號、 麥克風靜音、鬧鐘功能
 保固2年                                                                                                                                                                                                                                                                                                                                                                                                                                                                                                                                                                                                                                                                                                                                                                                                                                      
 通話距離：室內1~3樓層                               
 待機/通話時間:200小時 /10小時</t>
  </si>
  <si>
    <t>歌林</t>
  </si>
  <si>
    <t>(經典紅)KTP-WDP02 歌林來電顯示有線電話機</t>
  </si>
  <si>
    <t>KTP-WDP02(經典紅)</t>
  </si>
  <si>
    <t>51092135</t>
  </si>
  <si>
    <t>EHOM0016</t>
  </si>
  <si>
    <t>經典紅</t>
  </si>
  <si>
    <t>額定電壓：DC 4.5V(3號電池三顆)
總額定消耗電功率：50 W
配件清單：話機1台、聽筒1個、聽筒曲線1條、電話直線1條、使用說明書1本、保證書1份</t>
  </si>
  <si>
    <t>83x171x212</t>
  </si>
  <si>
    <t>保留、重撥、暫停、暫切(話中插播)及預覽撥號等功能
 鬧鐘、簡易計算機功能
 來電與撥出記錄可查詢及刪除
 暫切時間可調整                                                                                                                                                                                                                                                                                                                                                                                                                   
保固2年</t>
  </si>
  <si>
    <t>(淺紫灰)KTP-WDP02 歌林來電顯示有線電話機</t>
  </si>
  <si>
    <t>KTP-WDP02(淺紫灰)</t>
  </si>
  <si>
    <t>51092137</t>
  </si>
  <si>
    <t>EHOM0018</t>
  </si>
  <si>
    <t>淺紫灰</t>
  </si>
  <si>
    <t>(白)HT-W2201L聲寶四鍵記憶有線電話</t>
  </si>
  <si>
    <t>HT-W2201L(白)</t>
  </si>
  <si>
    <t>51092139</t>
  </si>
  <si>
    <t>EHOM001A</t>
  </si>
  <si>
    <t>額定電壓：DC 4.5V(3號電池三顆)
總額定消耗電功率：12mW
材質: ABS</t>
  </si>
  <si>
    <t>74x222x175</t>
  </si>
  <si>
    <t>59組來電/16組去電號碼、通話時間查詢及刪除
保留、重撥、暫停、暫切(話中插播)、鬧鈴及預覽撥號等功能
暫切時間可調整
免提音量兩段、鈴聲四段調整                                                                                                                                                                                                                                                                                                                                                                                                                   
保固2年</t>
  </si>
  <si>
    <t>(神秘黑)CT-W2204DL_聲寶DECT無線電話雙子機</t>
  </si>
  <si>
    <t>CT-W2204DL</t>
  </si>
  <si>
    <t>51092146</t>
  </si>
  <si>
    <t>EHOM0031</t>
  </si>
  <si>
    <t>348</t>
  </si>
  <si>
    <t>(黑)KX-TGU110_Panasonic 國際牌DECT大字體無線電話</t>
  </si>
  <si>
    <t>KX-TGU110</t>
  </si>
  <si>
    <t>51093011</t>
  </si>
  <si>
    <t>EHOM0032</t>
  </si>
  <si>
    <t>電源 AC 110V  工作頻率:1.880GHz到1.895GHz   額定頻率: 60Hz
消耗功率 :2.6W</t>
  </si>
  <si>
    <t>◆ 1.88吋LCD白色背光螢幕
◆ 聽筒音量最高可達我們標準電話的 1.4 倍
◆ 可設置"我的最愛"按鍵儲存三組重要號碼
◆ 此聽筒與感應拾音線圈類型的助聽器配合良好
◆ 自動拒接來電封鎖號碼(*自動拒接來電封鎖號碼，電信業者會收取費用)
◆ 準確地登記不需要的號碼，可設定250筆拒接號碼</t>
  </si>
  <si>
    <t>530</t>
  </si>
  <si>
    <t>(紅)KX-TGB312TWR_Panasonic 國際牌DECT數位無線雙子機</t>
  </si>
  <si>
    <t>KX-TGB312TWR</t>
  </si>
  <si>
    <t>51093012</t>
  </si>
  <si>
    <t>EHOM0033</t>
  </si>
  <si>
    <t>電源 AC 110V  工作頻率:1.880GHz到1.895GHz   額定頻率: 60Hz
消耗功率 :1.5W</t>
  </si>
  <si>
    <t>145x130x190</t>
  </si>
  <si>
    <t>★雙子機系統
★1.4吋LCD背光螢幕
★50筆英文姓名電話簿
★騷擾電話封鎖鍵
★待機時間長達200小時
★通話時間長達18小時
★鬧鈴功能
★騷擾電話封鎖鍵，一鍵快速封鎖
★最多50組封鎖電話拒接清單
★聽筒音量增強，聲音更清晰好聽
★加大按鍵鈕，操作更方便</t>
  </si>
  <si>
    <t>(鐵灰)DCT-8916HS_DCT-8916擴充子機</t>
  </si>
  <si>
    <t>(鐵灰)DCT-8916HS</t>
  </si>
  <si>
    <t>51093022</t>
  </si>
  <si>
    <t>EHOME111</t>
  </si>
  <si>
    <t>355</t>
  </si>
  <si>
    <t>(紅)DCT-8916HS_DCT-8916擴充子機</t>
  </si>
  <si>
    <t>(紅)DCT-8916HS</t>
  </si>
  <si>
    <t>51093023</t>
  </si>
  <si>
    <t>EHOME112</t>
  </si>
  <si>
    <t>Winskey</t>
  </si>
  <si>
    <t>(紅)BH009數位無線電話機</t>
  </si>
  <si>
    <t>(紅)BH009</t>
  </si>
  <si>
    <t>51094123</t>
  </si>
  <si>
    <t>EHOM0034</t>
  </si>
  <si>
    <t>955</t>
  </si>
  <si>
    <t>(紅)新BH-005多功能電話機</t>
  </si>
  <si>
    <t>(紅)新BH-005</t>
  </si>
  <si>
    <t>51094124</t>
  </si>
  <si>
    <t>EHOM0035</t>
  </si>
  <si>
    <t>886</t>
  </si>
  <si>
    <t>(銀)新BH-005多功能電話機</t>
  </si>
  <si>
    <t>(銀)新BH-005</t>
  </si>
  <si>
    <t>51094125</t>
  </si>
  <si>
    <t>EHOM0036</t>
  </si>
  <si>
    <t>(紅)BH-007電話機</t>
  </si>
  <si>
    <t>(紅)BH-007</t>
  </si>
  <si>
    <t>51094126</t>
  </si>
  <si>
    <t>EHOM0037</t>
  </si>
  <si>
    <t>685</t>
  </si>
  <si>
    <t>(銀)BH-007電話機</t>
  </si>
  <si>
    <t>(銀)BH-007</t>
  </si>
  <si>
    <t>51094127</t>
  </si>
  <si>
    <t>EHOM0038</t>
  </si>
  <si>
    <t>專案規劃</t>
  </si>
  <si>
    <t>台北</t>
  </si>
  <si>
    <t>新北</t>
  </si>
  <si>
    <t>基隆</t>
  </si>
  <si>
    <t>桃園</t>
  </si>
  <si>
    <t>新竹</t>
  </si>
  <si>
    <t>苗栗</t>
  </si>
  <si>
    <t>花蓮</t>
  </si>
  <si>
    <t>宜蘭</t>
  </si>
  <si>
    <t>台中</t>
  </si>
  <si>
    <t>台東</t>
  </si>
  <si>
    <t>台南</t>
  </si>
  <si>
    <t>南投</t>
  </si>
  <si>
    <t>屏東</t>
  </si>
  <si>
    <t>雲林</t>
  </si>
  <si>
    <t>嘉義</t>
  </si>
  <si>
    <t>彰化</t>
  </si>
  <si>
    <t>高雄</t>
  </si>
  <si>
    <t>實體通路處窗口名單</t>
  </si>
  <si>
    <t>姓名</t>
  </si>
  <si>
    <t>科長</t>
  </si>
  <si>
    <t>股長（整體）</t>
  </si>
  <si>
    <t>3C節能</t>
  </si>
  <si>
    <t>家庭影音+室內居家</t>
  </si>
  <si>
    <t>07-3442879</t>
  </si>
  <si>
    <t>Rev. 2026/6/30</t>
  </si>
  <si>
    <t>室內居家</t>
  </si>
  <si>
    <t>行銷科</t>
  </si>
  <si>
    <t>台北一服</t>
  </si>
  <si>
    <t>台北二服</t>
  </si>
  <si>
    <t>台北三服</t>
  </si>
  <si>
    <t>四服服務中心</t>
  </si>
  <si>
    <t>台北四服</t>
  </si>
  <si>
    <t>0986-013-673</t>
  </si>
  <si>
    <t>0911-503-725</t>
  </si>
  <si>
    <t>服務中心</t>
  </si>
  <si>
    <t>業務科</t>
  </si>
  <si>
    <t>一服窗口</t>
  </si>
  <si>
    <t>高雄二服</t>
  </si>
  <si>
    <t>電子郵件</t>
  </si>
  <si>
    <t>07-2823334</t>
  </si>
  <si>
    <t>07-3442234</t>
  </si>
  <si>
    <t>07-3442288</t>
  </si>
  <si>
    <t>07-3442256</t>
  </si>
  <si>
    <t>janice01@cht.com.tw</t>
  </si>
  <si>
    <t>支援台北一服</t>
  </si>
  <si>
    <t>0933-292-812</t>
  </si>
  <si>
    <t>支援台北三服</t>
  </si>
  <si>
    <t>0919-224-385</t>
  </si>
  <si>
    <t>0917-217-768</t>
  </si>
  <si>
    <t>0988-652-836</t>
  </si>
  <si>
    <t>0921-828-292</t>
  </si>
  <si>
    <t>0937-456-088</t>
  </si>
  <si>
    <t>0910-004-575</t>
  </si>
  <si>
    <t>0937-075-175</t>
  </si>
  <si>
    <t>0910-386-064</t>
  </si>
  <si>
    <t>0912-626-099</t>
  </si>
  <si>
    <t>0937-081-801</t>
  </si>
  <si>
    <t>0938-062-767</t>
  </si>
  <si>
    <t>0987-149-507</t>
  </si>
  <si>
    <t>0937-885-905</t>
  </si>
  <si>
    <t>主窗口</t>
  </si>
  <si>
    <t>0912-507-599</t>
  </si>
  <si>
    <t>0921-808-958</t>
  </si>
  <si>
    <t>企客案</t>
  </si>
  <si>
    <t>0929-523-232</t>
  </si>
  <si>
    <t>0978-005-198</t>
  </si>
  <si>
    <t xml:space="preserve">02-89527976 </t>
  </si>
  <si>
    <t>02-29911144</t>
  </si>
  <si>
    <t>0933-931-988</t>
  </si>
  <si>
    <t>0919-210-989</t>
  </si>
  <si>
    <t>0988-033-862</t>
  </si>
  <si>
    <t>0955-553-630</t>
  </si>
  <si>
    <t>若有mail訊息同時給營運處行銷科、服務中心單位主管(或只給服務中心)時</t>
  </si>
  <si>
    <t>0919-959-110</t>
  </si>
  <si>
    <t>0933-080-289</t>
  </si>
  <si>
    <t>0919-344-122</t>
  </si>
  <si>
    <t>0933-777-289</t>
  </si>
  <si>
    <t>0975-825-026</t>
  </si>
  <si>
    <t>0932-665-162</t>
  </si>
  <si>
    <t>0963-325-533</t>
  </si>
  <si>
    <t>0937-997-789</t>
  </si>
  <si>
    <t>0937-536-201</t>
  </si>
  <si>
    <t>0956-250-820</t>
  </si>
  <si>
    <t>0933-975-268</t>
  </si>
  <si>
    <t>0911-250-380</t>
  </si>
  <si>
    <t>0912-016-768</t>
  </si>
  <si>
    <t>0928-662-461</t>
  </si>
  <si>
    <t>0937-168-697</t>
  </si>
  <si>
    <t>0972-906-885</t>
  </si>
  <si>
    <t>0988-700-759</t>
  </si>
  <si>
    <t>0923-520-639</t>
  </si>
  <si>
    <t>0910-238-886</t>
  </si>
  <si>
    <t>0919-902-312</t>
  </si>
  <si>
    <t>0988-265-858</t>
  </si>
  <si>
    <t>0988-250-550</t>
  </si>
  <si>
    <t>冷氣 PM</t>
  </si>
  <si>
    <t>3C節能 PM</t>
  </si>
  <si>
    <t>0965-450-883</t>
  </si>
  <si>
    <t>洗衣機/冰箱PM</t>
  </si>
  <si>
    <t>HDTV PM</t>
  </si>
  <si>
    <t>0912-325-545</t>
  </si>
  <si>
    <t>手機配件 PM</t>
  </si>
  <si>
    <t>0932-517-788</t>
  </si>
  <si>
    <t>0932-522-633</t>
  </si>
  <si>
    <t>0928-323-283</t>
  </si>
  <si>
    <t>0905-118-792</t>
  </si>
  <si>
    <t>0933-922-876</t>
  </si>
  <si>
    <t xml:space="preserve">0932-707-119 </t>
  </si>
  <si>
    <t>負責未竣清單</t>
  </si>
  <si>
    <t xml:space="preserve">0918-988-912 </t>
  </si>
  <si>
    <t>0975-573-213</t>
  </si>
  <si>
    <t>0908-813-949</t>
  </si>
  <si>
    <t>PM (forder 受理配送客訴)</t>
  </si>
  <si>
    <t>0921-566-929</t>
  </si>
  <si>
    <t>服心主窗口</t>
  </si>
  <si>
    <t>0929-065-912</t>
  </si>
  <si>
    <t>0928-717-010</t>
  </si>
  <si>
    <t>相關報表副知</t>
  </si>
  <si>
    <t xml:space="preserve">0966-683-376 </t>
  </si>
  <si>
    <t>0988-200-556</t>
  </si>
  <si>
    <t>3C家電、室內居家</t>
  </si>
  <si>
    <t>0975-545-454</t>
  </si>
  <si>
    <t>0928-785-188</t>
  </si>
  <si>
    <t>0988-054-321</t>
  </si>
  <si>
    <t>0928-352-858</t>
  </si>
  <si>
    <t xml:space="preserve">0928-377-123 </t>
  </si>
  <si>
    <t>0978-558-388</t>
  </si>
  <si>
    <t>0921-250-915</t>
  </si>
  <si>
    <t>0911-800-720</t>
  </si>
  <si>
    <t>0928-942-289</t>
  </si>
  <si>
    <t>0978-180-751</t>
  </si>
  <si>
    <t>0933-330-192</t>
  </si>
  <si>
    <t>6/30起新任股長</t>
  </si>
  <si>
    <t>0937-356-345</t>
  </si>
  <si>
    <t>PM(和客經處的不同人喔)</t>
  </si>
  <si>
    <t>0932-788-229</t>
  </si>
  <si>
    <t>0928-712-727</t>
  </si>
  <si>
    <t>0937-940-668</t>
  </si>
  <si>
    <t>0988-211-121</t>
  </si>
  <si>
    <t>0933-324-941</t>
  </si>
  <si>
    <t>0979-500-078</t>
  </si>
  <si>
    <t>0921-489-043</t>
  </si>
  <si>
    <t>0978-636-368</t>
  </si>
  <si>
    <t>0932-541-165</t>
  </si>
  <si>
    <t>CPE相關信件都副知</t>
  </si>
  <si>
    <t>0928-228-725</t>
  </si>
  <si>
    <t>0987-050-935</t>
  </si>
  <si>
    <t>0970-233-082</t>
  </si>
  <si>
    <t xml:space="preserve">0978-181-165 </t>
  </si>
  <si>
    <t>0988-907-908</t>
  </si>
  <si>
    <t>二服窗口</t>
  </si>
  <si>
    <t>0972-306-886</t>
  </si>
  <si>
    <t>0972-318-511</t>
  </si>
  <si>
    <t>商務電話</t>
  </si>
  <si>
    <t>wujeff@cht.com.tw</t>
  </si>
  <si>
    <t>yaray@cht.com.tw</t>
  </si>
  <si>
    <t>mandy_chou@cht.com.tw</t>
  </si>
  <si>
    <t>ray50148@cht.com.tw</t>
  </si>
  <si>
    <t>余佩娟</t>
  </si>
  <si>
    <t>0933-168-605</t>
  </si>
  <si>
    <t>02-23445088#511</t>
  </si>
  <si>
    <t>0963-066-677</t>
  </si>
  <si>
    <t>02-23445088#111</t>
  </si>
  <si>
    <t>02-23445837</t>
  </si>
  <si>
    <t>02-23442824</t>
  </si>
  <si>
    <t>02-28863477</t>
  </si>
  <si>
    <t>02-87447016</t>
  </si>
  <si>
    <t>02-23456789</t>
  </si>
  <si>
    <t>02-25632230</t>
  </si>
  <si>
    <t>02-25363537</t>
  </si>
  <si>
    <t>02-25239119</t>
  </si>
  <si>
    <t>02-25118668</t>
  </si>
  <si>
    <t>02-33437756</t>
  </si>
  <si>
    <t>02-28863489</t>
  </si>
  <si>
    <t>02-28863479</t>
  </si>
  <si>
    <t>0906-539-372</t>
  </si>
  <si>
    <t>02-89415992</t>
  </si>
  <si>
    <t>02-89415379</t>
  </si>
  <si>
    <t>0911-554-786</t>
  </si>
  <si>
    <t>02-89415800</t>
  </si>
  <si>
    <t>02-89415798</t>
  </si>
  <si>
    <t>justinhsieh@cht.com.tw</t>
  </si>
  <si>
    <t>pgyl@cht.com.tw</t>
  </si>
  <si>
    <t>02-24210411</t>
  </si>
  <si>
    <t>02-24210418</t>
  </si>
  <si>
    <t>02-24210416</t>
  </si>
  <si>
    <t>02-24210421</t>
  </si>
  <si>
    <t>0921-366-888</t>
  </si>
  <si>
    <t>zz581860@cht.com.tw</t>
  </si>
  <si>
    <t>03-3033288</t>
  </si>
  <si>
    <t>03-2863989</t>
  </si>
  <si>
    <t>meg1119@cht.com.tw</t>
  </si>
  <si>
    <t>03-2863983</t>
  </si>
  <si>
    <t>03-5286858</t>
  </si>
  <si>
    <t xml:space="preserve">03-5286860 </t>
  </si>
  <si>
    <t>hcglorym@cht.com.tw</t>
  </si>
  <si>
    <t>03-5286863</t>
  </si>
  <si>
    <t xml:space="preserve">rita_zhuang@cht.com.tw </t>
  </si>
  <si>
    <t>03-5212465</t>
  </si>
  <si>
    <t>03-5212463</t>
  </si>
  <si>
    <t>037-558277</t>
  </si>
  <si>
    <t>037-558258</t>
  </si>
  <si>
    <t>03-8460216</t>
  </si>
  <si>
    <t>03-8460109</t>
  </si>
  <si>
    <t>03-8460137</t>
  </si>
  <si>
    <t>03-8460416</t>
  </si>
  <si>
    <t>03-9385844</t>
  </si>
  <si>
    <t>03-9382388</t>
  </si>
  <si>
    <t>03-9385210</t>
  </si>
  <si>
    <t>04-23446727</t>
  </si>
  <si>
    <t>0988-812-808</t>
  </si>
  <si>
    <t>0921-377-689</t>
  </si>
  <si>
    <t>04-23446625</t>
  </si>
  <si>
    <t>0921-760-868</t>
  </si>
  <si>
    <t>0911-595-657</t>
  </si>
  <si>
    <t>04-23446600</t>
  </si>
  <si>
    <t>0910-568-168</t>
  </si>
  <si>
    <t>04-23446236</t>
  </si>
  <si>
    <t>089-311439</t>
  </si>
  <si>
    <t>089-330141</t>
  </si>
  <si>
    <t>089-330148</t>
  </si>
  <si>
    <t>089-219420</t>
  </si>
  <si>
    <t>06-2443853</t>
  </si>
  <si>
    <t>0911-188-356</t>
  </si>
  <si>
    <t xml:space="preserve">lolly@cht.com.tw </t>
  </si>
  <si>
    <t>cath_tsai@cht.com.tw</t>
  </si>
  <si>
    <t>06-2442073</t>
  </si>
  <si>
    <t>0933-933-983</t>
  </si>
  <si>
    <t>06-2442205</t>
  </si>
  <si>
    <t>0970-780-733</t>
  </si>
  <si>
    <t>06-2442343</t>
  </si>
  <si>
    <t>049-2239857</t>
  </si>
  <si>
    <t>0921-227-651</t>
  </si>
  <si>
    <t>049-2239858</t>
  </si>
  <si>
    <t>049-2236830</t>
  </si>
  <si>
    <t>0921-774-528</t>
  </si>
  <si>
    <t>08-7520024</t>
  </si>
  <si>
    <t>08-7521014</t>
  </si>
  <si>
    <t>08-7550092</t>
  </si>
  <si>
    <t>08-7550050</t>
  </si>
  <si>
    <t xml:space="preserve">08-7440459 </t>
  </si>
  <si>
    <t>08-7440369</t>
  </si>
  <si>
    <t>chinru0630@cht.com.tw</t>
  </si>
  <si>
    <t>05-5325513</t>
  </si>
  <si>
    <t>tles5716@cht.com.tw</t>
  </si>
  <si>
    <t>eva7@cht.com.tw</t>
  </si>
  <si>
    <t>05-5325564</t>
  </si>
  <si>
    <t>0921-551-869</t>
  </si>
  <si>
    <t>05-3443592</t>
  </si>
  <si>
    <t>0919-600-588</t>
  </si>
  <si>
    <t>05-3443586</t>
  </si>
  <si>
    <t>05-3443356</t>
  </si>
  <si>
    <t>05-3443260</t>
  </si>
  <si>
    <t>04-7201535</t>
  </si>
  <si>
    <t>04-7201538</t>
  </si>
  <si>
    <t>04-7201531</t>
  </si>
  <si>
    <t>04-7201537</t>
  </si>
  <si>
    <t>04-7201536</t>
  </si>
  <si>
    <t>04-7290212</t>
  </si>
  <si>
    <t>0988-761-768</t>
  </si>
  <si>
    <t>07-5507475</t>
  </si>
  <si>
    <t xml:space="preserve">07-5509033 </t>
  </si>
  <si>
    <t>07-5562468</t>
  </si>
  <si>
    <t xml:space="preserve">07-5509018 </t>
  </si>
  <si>
    <t>07-3442405x8299</t>
  </si>
  <si>
    <t>0917-181-963</t>
  </si>
  <si>
    <t>07-3447448x8139</t>
  </si>
  <si>
    <t>07-3447422#8131</t>
  </si>
  <si>
    <t>負責內容</t>
  </si>
  <si>
    <t>吳讚峰</t>
  </si>
  <si>
    <t>胡雅睿</t>
  </si>
  <si>
    <t>周孟柔</t>
  </si>
  <si>
    <t>林沛蓉</t>
  </si>
  <si>
    <t>手機配件</t>
  </si>
  <si>
    <t>02-23443746</t>
  </si>
  <si>
    <t xml:space="preserve">bryan224@cht.com.tw </t>
  </si>
  <si>
    <t>02-23445088#110</t>
  </si>
  <si>
    <t>laura@cht.com.tw</t>
  </si>
  <si>
    <t>jeremy1554@cht.com.tw</t>
  </si>
  <si>
    <t>vikki@cht.com.tw</t>
  </si>
  <si>
    <t>marsha@cht.com.tw</t>
  </si>
  <si>
    <t xml:space="preserve">tonmay@cht.com.tw </t>
  </si>
  <si>
    <t>yhl@cht.com.tw</t>
  </si>
  <si>
    <t>jn019220@cht.com.tw</t>
  </si>
  <si>
    <t>brian0509@cht.com.tw</t>
  </si>
  <si>
    <t>chiherh@cht.com.tw</t>
  </si>
  <si>
    <t xml:space="preserve">czy@cht.com.tw </t>
  </si>
  <si>
    <t>minniechen@cht.com.tw</t>
  </si>
  <si>
    <t>liruchu@cht.com.tw</t>
  </si>
  <si>
    <t>yichunc@cht.com.tw</t>
  </si>
  <si>
    <t>02-28863483</t>
  </si>
  <si>
    <t>kozwu@cht.com.tw</t>
  </si>
  <si>
    <t>sujean@cht.com.tw</t>
  </si>
  <si>
    <t xml:space="preserve">02-89415796 </t>
  </si>
  <si>
    <t>ouoscar@cht.com.tw</t>
  </si>
  <si>
    <t>joyce_lin@cht.com.tw</t>
  </si>
  <si>
    <t>謝昇峰 (管理師)</t>
  </si>
  <si>
    <t>李珮琪 (高級管理師)</t>
  </si>
  <si>
    <t>wanlingl@cht.com.tw</t>
  </si>
  <si>
    <t>show0818@cht.com.tw</t>
  </si>
  <si>
    <t>shelley@cht.com.tw</t>
  </si>
  <si>
    <t>raytseng@cht.com.tw</t>
  </si>
  <si>
    <t>03-3033258</t>
  </si>
  <si>
    <t>03-2863985</t>
  </si>
  <si>
    <t>zz043658@cht.com.tw</t>
  </si>
  <si>
    <t>ccliff1007@cht.com.tw</t>
  </si>
  <si>
    <t>mandychang@cht.com.tw</t>
  </si>
  <si>
    <t>ml388027@cht.com.tw</t>
  </si>
  <si>
    <t xml:space="preserve">zz828208@cht.com.tw </t>
  </si>
  <si>
    <t>03-5286860</t>
  </si>
  <si>
    <t>hc364438@cht.com.tw</t>
  </si>
  <si>
    <t>hcfen566@cht.com.tw</t>
  </si>
  <si>
    <t>changhc@cht.com.tw</t>
  </si>
  <si>
    <t>ml848411@cht.com.tw</t>
  </si>
  <si>
    <t>ml895549@cht.com.tw</t>
  </si>
  <si>
    <t>street41@cht.com.tw</t>
  </si>
  <si>
    <t>sclai131121@cht.com.tw</t>
  </si>
  <si>
    <t>syhu@cht.com.tw</t>
  </si>
  <si>
    <t>tingchiu@cht.com.tw</t>
  </si>
  <si>
    <t>shien@cht.com.tw</t>
  </si>
  <si>
    <t>chiuch@cht.com.tw</t>
  </si>
  <si>
    <t>kitty888@cht.com.tw</t>
  </si>
  <si>
    <t>potato@cht.com.tw</t>
  </si>
  <si>
    <t>04-23446640</t>
  </si>
  <si>
    <t>04-23446687</t>
  </si>
  <si>
    <t>taichungcpe@cht.com.tw</t>
  </si>
  <si>
    <t>04-23446610</t>
  </si>
  <si>
    <t>04-23446627</t>
  </si>
  <si>
    <t>julialin@cht.com.tw</t>
  </si>
  <si>
    <t>04-23446306</t>
  </si>
  <si>
    <t>k1177@cht.com.tw</t>
  </si>
  <si>
    <t>jessie662@cht.com.tw</t>
  </si>
  <si>
    <t>ks@cht.com.tw</t>
  </si>
  <si>
    <t>suning@cht.com.tw</t>
  </si>
  <si>
    <t>zz024480@cht.com.tw</t>
  </si>
  <si>
    <t>zz583253@cht.com.tw</t>
  </si>
  <si>
    <t>06-2442226</t>
  </si>
  <si>
    <t>06-2442066</t>
  </si>
  <si>
    <t>camila_lee@cht.com.tw</t>
  </si>
  <si>
    <t>06-2442228</t>
  </si>
  <si>
    <t>chun96@cht.com.tw</t>
  </si>
  <si>
    <t>06-2442213#78</t>
  </si>
  <si>
    <t>suchiao@cht.com.tw</t>
  </si>
  <si>
    <t>seeder@cht.com.tw</t>
  </si>
  <si>
    <t>049-2239899</t>
  </si>
  <si>
    <t xml:space="preserve">wen1117@cht.com.tw </t>
  </si>
  <si>
    <t>koyu@cht.com.tw</t>
  </si>
  <si>
    <t>049-2239832</t>
  </si>
  <si>
    <t>a063687@cht.com.tw</t>
  </si>
  <si>
    <t>d8868@cht.com.tw</t>
  </si>
  <si>
    <t>zz072162@cht.com.tw</t>
  </si>
  <si>
    <t>pccpt@cht.com.tw</t>
  </si>
  <si>
    <t>5711@cht.com.tw</t>
  </si>
  <si>
    <t>zz083292@cht.com.tw</t>
  </si>
  <si>
    <t>05-5325586</t>
  </si>
  <si>
    <t>iusheng@cht.com.tw</t>
  </si>
  <si>
    <t>tl808464@cht.com.tw</t>
  </si>
  <si>
    <t>05-3443504</t>
  </si>
  <si>
    <t>zz052409@cht.com.tw</t>
  </si>
  <si>
    <t>05-3443214</t>
  </si>
  <si>
    <t>zz052487@cht.com.tw</t>
  </si>
  <si>
    <t>cy051589@cht.com.tw</t>
  </si>
  <si>
    <t>aa051604@cht.com.tw</t>
  </si>
  <si>
    <t>steven07@cht.com.tw</t>
  </si>
  <si>
    <t>jps@cht.com.tw</t>
  </si>
  <si>
    <t>clairehong@cht.com.tw</t>
  </si>
  <si>
    <t>yihsuanlin@cht.com.tw</t>
  </si>
  <si>
    <t>net21821@cht.com.tw</t>
  </si>
  <si>
    <t>wmhc@cht.com.tw</t>
  </si>
  <si>
    <t>04-7257230</t>
  </si>
  <si>
    <t>sharon@cht.com.tw</t>
  </si>
  <si>
    <t>kobitos@cht.com.tw</t>
  </si>
  <si>
    <t>sandybbb3@cht.com.tw</t>
  </si>
  <si>
    <t>ee246810tw@cht.com.tw</t>
  </si>
  <si>
    <t>vancekuo@cht.com.tw</t>
  </si>
  <si>
    <t>07-3447448x8136</t>
  </si>
  <si>
    <t>c082280@cht.com.tw</t>
  </si>
  <si>
    <t xml:space="preserve">chu123@cht.com.tw </t>
  </si>
  <si>
    <t>3C節能+
家庭影音</t>
  </si>
  <si>
    <t>zz555290@cht.com.tw</t>
  </si>
  <si>
    <t>謝宏鑫 (高級管理師)</t>
  </si>
  <si>
    <t>amanda7@cht.com.tw</t>
  </si>
  <si>
    <t>張雅茜 (管理師)</t>
  </si>
  <si>
    <t>林庭逸 (高級管理師)</t>
  </si>
  <si>
    <t>吳宜謙 (管理師)</t>
  </si>
  <si>
    <t>陳美州 (高級管理師)</t>
  </si>
  <si>
    <t>仝冬梅 (股長)</t>
  </si>
  <si>
    <t>李咏弦 (高級管理師)</t>
  </si>
  <si>
    <t>李麗娟 (股長)</t>
  </si>
  <si>
    <t>陳建宇 (高級管理師)</t>
  </si>
  <si>
    <t>林芷而 (管理師)</t>
  </si>
  <si>
    <t>張梓瑩 (主任)</t>
  </si>
  <si>
    <t>陳明瑩 (股長)</t>
  </si>
  <si>
    <t>朱麗如 (高級管理師)</t>
  </si>
  <si>
    <t>陳宜均 (管理師)</t>
  </si>
  <si>
    <t>y28412841@cht.com.tw</t>
  </si>
  <si>
    <t>吳品賢 (科長)</t>
  </si>
  <si>
    <t>蘇宇楨 (股長)</t>
  </si>
  <si>
    <t>ren@cht.com.tw</t>
  </si>
  <si>
    <t>歐育瑋 (管理師)</t>
  </si>
  <si>
    <t>林依蒨 (管理師)</t>
  </si>
  <si>
    <t>新北一服</t>
  </si>
  <si>
    <t>新北二服</t>
  </si>
  <si>
    <t>許婉玲 (科長)</t>
  </si>
  <si>
    <t>顏秀娟 (高級管理師)</t>
  </si>
  <si>
    <t>高淑玲 (高級管理師)</t>
  </si>
  <si>
    <t>曾志睿 (管理師)</t>
  </si>
  <si>
    <t>k560616@cht.com.tw</t>
  </si>
  <si>
    <t>劉季英 (股長)</t>
  </si>
  <si>
    <t>柯玉鈴 (高級管理師)</t>
  </si>
  <si>
    <t>賴溶茜 (高級管理師)</t>
  </si>
  <si>
    <t>劉曉宜 (高級管理師)</t>
  </si>
  <si>
    <t>張文琪 (管理師)</t>
  </si>
  <si>
    <t>謝文敏 (主任兼科長)</t>
  </si>
  <si>
    <t>羅苓宣 (股長)</t>
  </si>
  <si>
    <t>李秋琴 (股長)</t>
  </si>
  <si>
    <t>鄭秀月 (高級管理師)</t>
  </si>
  <si>
    <t>莊昔芬 (管理師)</t>
  </si>
  <si>
    <t>李莉芬 (高級管理師)</t>
  </si>
  <si>
    <t>張翔盛 (高級工程師)</t>
  </si>
  <si>
    <t>陳品宇 (高級管理師)</t>
  </si>
  <si>
    <t>黃信翰 (管理師)</t>
  </si>
  <si>
    <t>賴蕙芳 (股長)</t>
  </si>
  <si>
    <t>賴思璋 (高級管理師)</t>
  </si>
  <si>
    <t>胡紹益 (管理師)</t>
  </si>
  <si>
    <t>黃久庭 (管理師)</t>
  </si>
  <si>
    <t>張世賢 (股長)</t>
  </si>
  <si>
    <t>邱俊豪 (高級管理師)</t>
  </si>
  <si>
    <t>董慧美 (高級管理師)</t>
  </si>
  <si>
    <t>馬淑鈴 (股長)</t>
  </si>
  <si>
    <t>bqdkaprig@cht.com.tw</t>
  </si>
  <si>
    <t>lin2816@cht.com.tw</t>
  </si>
  <si>
    <t>郭旆辰</t>
  </si>
  <si>
    <t>tn384182@cht.com.tw</t>
  </si>
  <si>
    <t>fangyuwu@cht.com.tw</t>
  </si>
  <si>
    <t>林珠霞 (高級管理師)</t>
  </si>
  <si>
    <t>jackywu@cht.com.tw</t>
  </si>
  <si>
    <t>楊美桂 (高級管理師)</t>
  </si>
  <si>
    <t>林君娥 (科長)</t>
  </si>
  <si>
    <t>曾正月 (股長)</t>
  </si>
  <si>
    <t>蘇甯 (高級管理師)</t>
  </si>
  <si>
    <t>王素雅 (高級管理師)</t>
  </si>
  <si>
    <t>沈惠民 (股長)</t>
  </si>
  <si>
    <t>wateroil@cht.com.tw</t>
  </si>
  <si>
    <t>楊雯仱 (高級管理師)</t>
  </si>
  <si>
    <t>蔡佳琳 (管理師)</t>
  </si>
  <si>
    <t>李佳儒 (管理師)</t>
  </si>
  <si>
    <t>tinatsai@cht.com.tw</t>
  </si>
  <si>
    <t>吳俊賢 (高級管理師)</t>
  </si>
  <si>
    <t>916178@cht.com.tw</t>
  </si>
  <si>
    <t>蘇靖喬 (管理師)</t>
  </si>
  <si>
    <t>陳賢德 (科長)</t>
  </si>
  <si>
    <t xml:space="preserve">annie39@cht.com.tw </t>
  </si>
  <si>
    <t>李景雯 (高級管理師)</t>
  </si>
  <si>
    <t>張恪瑜(管理師)</t>
  </si>
  <si>
    <t>nt381363@cht.com.tw</t>
  </si>
  <si>
    <t>林盈在 (股長)</t>
  </si>
  <si>
    <t>方碧芬 (高級管理師)</t>
  </si>
  <si>
    <t>王湘淳 (股長)</t>
  </si>
  <si>
    <t>陳品君 (管理師)</t>
  </si>
  <si>
    <t>洪淑珍 (高級管理師)</t>
  </si>
  <si>
    <t>簡利如 (高級管理師)</t>
  </si>
  <si>
    <t>游晴汝 (科長)</t>
  </si>
  <si>
    <t>陳育聲 (股長)</t>
  </si>
  <si>
    <t>李錦貞 (管理師)</t>
  </si>
  <si>
    <t>鄭伊淳 (管理師)</t>
  </si>
  <si>
    <t>陳佳琪 (高級管理師)</t>
  </si>
  <si>
    <t>zz083502@cht.com.tw</t>
  </si>
  <si>
    <t>馬美華 (股長)</t>
  </si>
  <si>
    <t>pattylin@cht.com.tw</t>
  </si>
  <si>
    <t>杜華玲 (高級管理師)</t>
  </si>
  <si>
    <t>徐淑芳 (股長)</t>
  </si>
  <si>
    <t>陳鸝慧 (高級管理師)</t>
  </si>
  <si>
    <t>洪孟新 (股長)</t>
  </si>
  <si>
    <t>江佩珊 (高級管理師)</t>
  </si>
  <si>
    <t>洪于茹 (高級管理師)</t>
  </si>
  <si>
    <t>林怡萱 (管理師)</t>
  </si>
  <si>
    <t>李珮慈 (管理師)</t>
  </si>
  <si>
    <t>吳敏弘 (管理師)</t>
  </si>
  <si>
    <t>sound@cht.com.tw</t>
  </si>
  <si>
    <t>孫淑華 (股長)</t>
  </si>
  <si>
    <t>楊予昕 (高級管理師)</t>
  </si>
  <si>
    <t>王苾珊 (高級管理師)</t>
  </si>
  <si>
    <t>莊子佳 (管理師)</t>
  </si>
  <si>
    <t>郭家赫 (管理師)</t>
  </si>
  <si>
    <t>joann@cht.com.tw</t>
  </si>
  <si>
    <t>陳秀娟 (高級管理師)</t>
  </si>
  <si>
    <t>邱俊彰 (高級工程師)</t>
  </si>
  <si>
    <t>整體</t>
  </si>
  <si>
    <t>沈麗娜 (高級管理師)</t>
  </si>
  <si>
    <t>高庭甄 (高級管理師)</t>
  </si>
  <si>
    <t>PM</t>
  </si>
  <si>
    <t>楊昇典 (管理師)</t>
  </si>
  <si>
    <t>胡仁德 (管理師)</t>
  </si>
  <si>
    <t>服中主BO</t>
  </si>
  <si>
    <t>黃瓊花 (主任)</t>
  </si>
  <si>
    <t>負責與POS系統有關，但資訊都請同步布達</t>
  </si>
  <si>
    <t>門市展示商品、商品調撥、訂購服務、門市訂單問題、訂單案件處理</t>
  </si>
  <si>
    <t>主PM</t>
  </si>
  <si>
    <t>曾玲姿 (高級管理師)</t>
  </si>
  <si>
    <t>林錦滿 (高級管理師)</t>
  </si>
  <si>
    <t>黃美滿 (管理師)</t>
  </si>
  <si>
    <t>吳芳瑜 (管理師)</t>
  </si>
  <si>
    <t>吳江松 (高級管理師)</t>
  </si>
  <si>
    <t>林儀芳 (高級管理師)</t>
  </si>
  <si>
    <t>蔡惠英 (股長)</t>
  </si>
  <si>
    <t>林佳玫 (管理師)</t>
  </si>
  <si>
    <t>丁琬齡(高級管理師)</t>
  </si>
  <si>
    <t>葉璧端 (高級管理師)</t>
  </si>
  <si>
    <t>蕭雅純 (股長)</t>
  </si>
  <si>
    <t>林家如 (高級管理師)</t>
  </si>
  <si>
    <t>協助</t>
  </si>
  <si>
    <t>林珈安 (資深管理師)</t>
  </si>
  <si>
    <t>高雄一服</t>
  </si>
  <si>
    <t>唐若安 (管理師)</t>
  </si>
  <si>
    <t>角色</t>
  </si>
  <si>
    <t>行動電話</t>
  </si>
  <si>
    <t>單位</t>
  </si>
  <si>
    <t>營運處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</si>
</sst>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font>
    <font>
      <b/>
      <sz val="18"/>
      <color rgb="FFFF0000"/>
      <name val="Calibri"/>
      <family val="2"/>
    </font>
    <font>
      <b/>
      <sz val="11"/>
      <color rgb="FF000000"/>
      <name val="Calibri"/>
      <family val="2"/>
    </font>
    <font>
      <sz val="12"/>
      <color theme="1"/>
      <name val="新細明體"/>
      <family val="2"/>
      <charset val="136"/>
      <scheme val="minor"/>
    </font>
    <font>
      <sz val="12"/>
      <color theme="1"/>
      <name val="PMingLiu"/>
      <family val="2"/>
    </font>
    <font>
      <sz val="12"/>
      <color theme="1"/>
      <name val="新細明體"/>
      <family val="2"/>
      <scheme val="minor"/>
    </font>
    <font>
      <sz val="10"/>
      <color theme="1"/>
      <name val="新細明體"/>
      <family val="1"/>
      <charset val="136"/>
      <scheme val="minor"/>
    </font>
    <font>
      <sz val="12"/>
      <color rgb="FF000000"/>
      <name val="&quot;Microsoft JhengHei&quot;"/>
      <family val="2"/>
    </font>
    <font>
      <sz val="12"/>
      <color theme="1"/>
      <name val="Malgun Gothic Semilight"/>
      <family val="2"/>
      <charset val="136"/>
    </font>
    <font>
      <b/>
      <sz val="12"/>
      <color rgb="FF000000"/>
      <name val="Malgun Gothic Semilight"/>
      <family val="2"/>
      <charset val="136"/>
    </font>
    <font>
      <b/>
      <sz val="12"/>
      <color rgb="FFFFFFFF"/>
      <name val="Malgun Gothic Semilight"/>
      <family val="2"/>
      <charset val="136"/>
    </font>
    <font>
      <sz val="12"/>
      <color rgb="FF000000"/>
      <name val="Malgun Gothic Semilight"/>
      <family val="2"/>
      <charset val="136"/>
    </font>
    <font>
      <b/>
      <sz val="12"/>
      <color rgb="FF0033CC"/>
      <name val="Malgun Gothic Semilight"/>
      <family val="2"/>
      <charset val="136"/>
    </font>
    <font>
      <b/>
      <sz val="12"/>
      <color rgb="FF0000FF"/>
      <name val="Malgun Gothic Semilight"/>
      <family val="2"/>
      <charset val="136"/>
    </font>
    <font>
      <b/>
      <strike/>
      <sz val="12"/>
      <color rgb="FFCC0000"/>
      <name val="Malgun Gothic Semilight"/>
      <family val="2"/>
      <charset val="136"/>
    </font>
    <font>
      <strike/>
      <sz val="12"/>
      <color rgb="FFCC0000"/>
      <name val="Malgun Gothic Semilight"/>
      <family val="2"/>
      <charset val="136"/>
    </font>
    <font>
      <strike/>
      <sz val="12"/>
      <color rgb="FF000000"/>
      <name val="Malgun Gothic Semilight"/>
      <family val="2"/>
      <charset val="136"/>
    </font>
    <font>
      <sz val="12"/>
      <color rgb="FFFF0000"/>
      <name val="Malgun Gothic Semilight"/>
      <family val="2"/>
      <charset val="136"/>
    </font>
    <font>
      <u/>
      <sz val="12"/>
      <color rgb="FF000000"/>
      <name val="Malgun Gothic Semilight"/>
      <family val="2"/>
      <charset val="136"/>
    </font>
    <font>
      <b/>
      <sz val="12"/>
      <color rgb="FFCC0000"/>
      <name val="Malgun Gothic Semilight"/>
      <family val="2"/>
      <charset val="136"/>
    </font>
    <font>
      <sz val="12"/>
      <color rgb="FFCC0000"/>
      <name val="Malgun Gothic Semilight"/>
      <family val="2"/>
      <charset val="136"/>
    </font>
    <font>
      <u/>
      <sz val="12"/>
      <color rgb="FF0000FF"/>
      <name val="Malgun Gothic Semilight"/>
      <family val="2"/>
      <charset val="136"/>
    </font>
    <font>
      <strike/>
      <sz val="12"/>
      <color rgb="FFFF0000"/>
      <name val="Malgun Gothic Semilight"/>
      <family val="2"/>
      <charset val="136"/>
    </font>
    <font>
      <b/>
      <sz val="12"/>
      <color rgb="FF000000"/>
      <name val="&quot;Microsoft JhengHei&quot;"/>
      <family val="2"/>
    </font>
    <font>
      <sz val="12"/>
      <color rgb="FF000000"/>
      <name val="Arial"/>
      <family val="2"/>
    </font>
    <font>
      <sz val="12"/>
      <color theme="1"/>
      <name val="&quot;Microsoft JhengHei&quot;"/>
      <family val="2"/>
    </font>
    <font>
      <sz val="12"/>
      <color rgb="FFFF0000"/>
      <name val="&quot;Microsoft JhengHei&quot;"/>
      <family val="2"/>
    </font>
    <font>
      <sz val="12"/>
      <color theme="1"/>
      <name val="Arial"/>
      <family val="2"/>
    </font>
    <font>
      <b/>
      <sz val="12"/>
      <color theme="1"/>
      <name val="Arial"/>
      <family val="2"/>
    </font>
    <font>
      <sz val="12"/>
      <color theme="1"/>
      <name val="Calibri"/>
      <family val="2"/>
    </font>
    <font>
      <b/>
      <sz val="12"/>
      <color theme="1"/>
      <name val="&quot;Times New Roman&quot;"/>
      <family val="2"/>
    </font>
    <font>
      <sz val="12"/>
      <color theme="1"/>
      <name val="&quot;Times New Roman&quot;"/>
      <family val="2"/>
    </font>
    <font>
      <sz val="9"/>
      <name val="細明體"/>
      <family val="3"/>
      <charset val="136"/>
    </font>
  </fonts>
  <fills count="20">
    <fill>
      <patternFill patternType="none"/>
    </fill>
    <fill>
      <patternFill patternType="gray125"/>
    </fill>
    <fill>
      <patternFill patternType="solid">
        <fgColor rgb="FFC6D9F0"/>
      </patternFill>
    </fill>
    <fill>
      <patternFill patternType="solid">
        <fgColor rgb="FFFFFF00"/>
      </patternFill>
    </fill>
    <fill>
      <patternFill patternType="solid">
        <fgColor rgb="FFFFFFFF"/>
      </patternFill>
    </fill>
    <fill>
      <patternFill patternType="solid">
        <fgColor rgb="FFBFBFBF"/>
      </patternFill>
    </fill>
    <fill>
      <patternFill patternType="solid">
        <fgColor rgb="FFFF0000"/>
      </patternFill>
    </fill>
    <fill>
      <patternFill patternType="solid">
        <fgColor rgb="FFF4B084"/>
      </patternFill>
    </fill>
    <fill>
      <patternFill patternType="solid">
        <fgColor rgb="FF92D050"/>
      </patternFill>
    </fill>
    <fill>
      <patternFill patternType="solid">
        <fgColor rgb="FFACB9CA"/>
      </patternFill>
    </fill>
    <fill>
      <patternFill patternType="solid">
        <fgColor rgb="FF9BC2E6"/>
      </patternFill>
    </fill>
    <fill>
      <patternFill patternType="solid">
        <fgColor rgb="FFFFF2CC"/>
      </patternFill>
    </fill>
    <fill>
      <patternFill patternType="solid">
        <fgColor rgb="FFFFE699"/>
      </patternFill>
    </fill>
    <fill>
      <patternFill patternType="solid">
        <fgColor rgb="FFFCD5B4"/>
      </patternFill>
    </fill>
    <fill>
      <patternFill patternType="solid">
        <fgColor rgb="FFB7DEE8"/>
      </patternFill>
    </fill>
    <fill>
      <patternFill patternType="solid">
        <fgColor rgb="FFD8E4BC"/>
      </patternFill>
    </fill>
    <fill>
      <patternFill patternType="solid">
        <fgColor rgb="FFF7CAAC"/>
      </patternFill>
    </fill>
    <fill>
      <patternFill patternType="solid">
        <fgColor rgb="FFC5E0B3"/>
      </patternFill>
    </fill>
    <fill>
      <patternFill patternType="solid">
        <fgColor rgb="FFB7E1CD"/>
      </patternFill>
    </fill>
    <fill>
      <patternFill patternType="solid">
        <fgColor rgb="FFFBD4B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applyBorder="0"/>
  </cellStyleXfs>
  <cellXfs count="139">
    <xf numFmtId="0" fontId="0" fillId="0" borderId="0" xfId="0"/>
    <xf numFmtId="0" fontId="28" fillId="0" borderId="5" xfId="0" applyFont="1" applyBorder="1" applyAlignment="1">
      <alignment vertical="top"/>
    </xf>
    <xf numFmtId="0" fontId="28" fillId="0" borderId="4" xfId="0" applyFont="1" applyBorder="1" applyAlignment="1">
      <alignment vertical="top"/>
    </xf>
    <xf numFmtId="0" fontId="5" fillId="0" borderId="3" xfId="0" applyFont="1" applyBorder="1" applyAlignment="1">
      <alignment vertical="center"/>
    </xf>
    <xf numFmtId="0" fontId="5" fillId="0" borderId="2" xfId="0" applyFont="1" applyBorder="1" applyAlignment="1">
      <alignment vertical="center"/>
    </xf>
    <xf numFmtId="0" fontId="27" fillId="4" borderId="5" xfId="0" applyFont="1" applyFill="1" applyBorder="1" applyAlignment="1">
      <alignment vertical="center"/>
    </xf>
    <xf numFmtId="0" fontId="27" fillId="4" borderId="4" xfId="0" applyFont="1" applyFill="1" applyBorder="1" applyAlignment="1">
      <alignment vertical="center"/>
    </xf>
    <xf numFmtId="0" fontId="27" fillId="18" borderId="5" xfId="0" applyFont="1" applyFill="1" applyBorder="1" applyAlignment="1">
      <alignment vertical="center"/>
    </xf>
    <xf numFmtId="0" fontId="27" fillId="18" borderId="4" xfId="0" applyFont="1" applyFill="1" applyBorder="1" applyAlignment="1">
      <alignment vertical="center"/>
    </xf>
    <xf numFmtId="0" fontId="7" fillId="18" borderId="5" xfId="0" applyFont="1" applyFill="1" applyBorder="1" applyAlignment="1">
      <alignment vertical="center"/>
    </xf>
    <xf numFmtId="0" fontId="7" fillId="18" borderId="4" xfId="0" applyFont="1" applyFill="1" applyBorder="1" applyAlignment="1">
      <alignment vertical="center"/>
    </xf>
    <xf numFmtId="0" fontId="25" fillId="0" borderId="5" xfId="0" applyFont="1" applyBorder="1" applyAlignment="1">
      <alignment vertical="center"/>
    </xf>
    <xf numFmtId="0" fontId="25" fillId="0" borderId="4" xfId="0" applyFont="1" applyBorder="1" applyAlignment="1">
      <alignment vertical="center"/>
    </xf>
    <xf numFmtId="0" fontId="7" fillId="15" borderId="5" xfId="0" applyFont="1" applyFill="1" applyBorder="1" applyAlignment="1">
      <alignment vertical="center" wrapText="1"/>
    </xf>
    <xf numFmtId="0" fontId="7" fillId="15" borderId="4" xfId="0" applyFont="1" applyFill="1" applyBorder="1" applyAlignment="1">
      <alignment vertical="center" wrapText="1"/>
    </xf>
    <xf numFmtId="0" fontId="7" fillId="14" borderId="5" xfId="0" applyFont="1" applyFill="1" applyBorder="1" applyAlignment="1">
      <alignment vertical="center" wrapText="1"/>
    </xf>
    <xf numFmtId="0" fontId="7" fillId="14" borderId="4" xfId="0" applyFont="1" applyFill="1" applyBorder="1" applyAlignment="1">
      <alignment vertical="center" wrapText="1"/>
    </xf>
    <xf numFmtId="0" fontId="7" fillId="13" borderId="5" xfId="0" applyFont="1" applyFill="1" applyBorder="1" applyAlignment="1">
      <alignment vertical="center" wrapText="1"/>
    </xf>
    <xf numFmtId="0" fontId="7" fillId="13" borderId="4" xfId="0" applyFont="1" applyFill="1" applyBorder="1" applyAlignment="1">
      <alignment vertical="center" wrapText="1"/>
    </xf>
    <xf numFmtId="0" fontId="7" fillId="0" borderId="8" xfId="0" applyFont="1" applyBorder="1" applyAlignment="1">
      <alignment vertical="center"/>
    </xf>
    <xf numFmtId="0" fontId="7" fillId="4" borderId="5" xfId="0" applyFont="1" applyFill="1" applyBorder="1" applyAlignment="1">
      <alignment vertical="center"/>
    </xf>
    <xf numFmtId="0" fontId="7" fillId="4" borderId="4" xfId="0" applyFont="1" applyFill="1" applyBorder="1" applyAlignment="1">
      <alignment vertical="center"/>
    </xf>
    <xf numFmtId="0" fontId="7" fillId="4" borderId="5" xfId="0" applyFont="1" applyFill="1" applyBorder="1" applyAlignment="1">
      <alignment vertical="center" wrapText="1"/>
    </xf>
    <xf numFmtId="0" fontId="7" fillId="4" borderId="4" xfId="0" applyFont="1" applyFill="1" applyBorder="1" applyAlignment="1">
      <alignment vertical="center" wrapText="1"/>
    </xf>
    <xf numFmtId="0" fontId="24" fillId="0" borderId="5" xfId="0" applyFont="1" applyBorder="1" applyAlignment="1">
      <alignment vertical="center"/>
    </xf>
    <xf numFmtId="0" fontId="24" fillId="0" borderId="4"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xf>
    <xf numFmtId="0" fontId="7" fillId="0" borderId="4" xfId="0" applyFont="1" applyBorder="1" applyAlignment="1">
      <alignment vertical="center"/>
    </xf>
    <xf numFmtId="0" fontId="9" fillId="5" borderId="7" xfId="0" applyFont="1" applyFill="1" applyBorder="1" applyAlignment="1">
      <alignment horizontal="center" vertical="center"/>
    </xf>
    <xf numFmtId="0" fontId="9" fillId="5" borderId="6" xfId="0" applyFont="1" applyFill="1" applyBorder="1" applyAlignment="1">
      <alignment horizontal="center" vertical="center"/>
    </xf>
    <xf numFmtId="0" fontId="6" fillId="0" borderId="3" xfId="0" applyFont="1" applyBorder="1"/>
    <xf numFmtId="0" fontId="6" fillId="0" borderId="2" xfId="0" applyFont="1" applyBorder="1"/>
    <xf numFmtId="0" fontId="7" fillId="3" borderId="5" xfId="0" applyFont="1" applyFill="1" applyBorder="1"/>
    <xf numFmtId="0" fontId="7" fillId="3" borderId="4" xfId="0" applyFont="1" applyFill="1" applyBorder="1"/>
    <xf numFmtId="0" fontId="5" fillId="3" borderId="3" xfId="0" applyFont="1" applyFill="1" applyBorder="1"/>
    <xf numFmtId="0" fontId="5" fillId="3" borderId="2" xfId="0" applyFont="1" applyFill="1" applyBorder="1"/>
    <xf numFmtId="0" fontId="2" fillId="0" borderId="1" xfId="0" applyFont="1" applyBorder="1"/>
    <xf numFmtId="0" fontId="1" fillId="0" borderId="1" xfId="0" applyFont="1" applyBorder="1"/>
    <xf numFmtId="0" fontId="0" fillId="0" borderId="1" xfId="0" applyBorder="1"/>
    <xf numFmtId="0" fontId="2" fillId="2" borderId="1" xfId="0" applyFont="1" applyFill="1" applyBorder="1"/>
    <xf numFmtId="0" fontId="2" fillId="2" borderId="1" xfId="0" applyFont="1" applyFill="1" applyBorder="1" applyAlignment="1">
      <alignment wrapText="1"/>
    </xf>
    <xf numFmtId="0" fontId="3" fillId="0" borderId="0" xfId="0" applyFont="1"/>
    <xf numFmtId="0" fontId="4" fillId="0" borderId="1" xfId="0" applyFont="1" applyBorder="1"/>
    <xf numFmtId="0" fontId="6" fillId="0" borderId="0" xfId="0" applyFont="1"/>
    <xf numFmtId="0" fontId="7" fillId="3" borderId="1" xfId="0" applyFont="1" applyFill="1" applyBorder="1"/>
    <xf numFmtId="0" fontId="7" fillId="4" borderId="1" xfId="0" applyFont="1" applyFill="1" applyBorder="1"/>
    <xf numFmtId="0" fontId="4" fillId="4" borderId="1" xfId="0" applyFont="1" applyFill="1" applyBorder="1"/>
    <xf numFmtId="0" fontId="8" fillId="0" borderId="0" xfId="0" applyFont="1" applyAlignment="1">
      <alignment vertical="center"/>
    </xf>
    <xf numFmtId="0" fontId="9" fillId="5" borderId="1" xfId="0" applyFont="1" applyFill="1" applyBorder="1" applyAlignment="1">
      <alignment horizontal="center" vertical="center"/>
    </xf>
    <xf numFmtId="0" fontId="10" fillId="6"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7"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9" borderId="1" xfId="0" applyFont="1" applyFill="1" applyBorder="1" applyAlignment="1">
      <alignment horizontal="center" vertical="center"/>
    </xf>
    <xf numFmtId="0" fontId="9" fillId="10" borderId="1" xfId="0" applyFont="1" applyFill="1" applyBorder="1" applyAlignment="1">
      <alignment horizontal="center" vertical="center"/>
    </xf>
    <xf numFmtId="0" fontId="11" fillId="0" borderId="0" xfId="0" applyFont="1" applyAlignment="1">
      <alignment vertical="center"/>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vertical="center"/>
    </xf>
    <xf numFmtId="0" fontId="12"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1" xfId="0" applyFont="1" applyFill="1" applyBorder="1" applyAlignment="1">
      <alignment horizontal="left" vertical="center"/>
    </xf>
    <xf numFmtId="0" fontId="11" fillId="4" borderId="1" xfId="0" applyFont="1" applyFill="1" applyBorder="1" applyAlignment="1">
      <alignment vertical="center"/>
    </xf>
    <xf numFmtId="0" fontId="11" fillId="4" borderId="0" xfId="0" applyFont="1" applyFill="1" applyAlignment="1">
      <alignment vertical="center"/>
    </xf>
    <xf numFmtId="0" fontId="13" fillId="0" borderId="1" xfId="0" applyFont="1" applyBorder="1" applyAlignment="1">
      <alignment horizontal="center" vertical="center"/>
    </xf>
    <xf numFmtId="0" fontId="11" fillId="11" borderId="1" xfId="0" applyFont="1" applyFill="1" applyBorder="1" applyAlignment="1">
      <alignment horizontal="left"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15" fillId="0" borderId="1" xfId="0" applyFont="1" applyBorder="1" applyAlignment="1">
      <alignment vertical="center"/>
    </xf>
    <xf numFmtId="0" fontId="16" fillId="0" borderId="1" xfId="0" applyFont="1" applyBorder="1" applyAlignment="1">
      <alignment horizontal="left" vertical="center"/>
    </xf>
    <xf numFmtId="0" fontId="17" fillId="0" borderId="1" xfId="0" applyFont="1" applyBorder="1" applyAlignment="1">
      <alignment horizontal="center" vertical="center"/>
    </xf>
    <xf numFmtId="0" fontId="13" fillId="4" borderId="1" xfId="0" applyFont="1" applyFill="1" applyBorder="1" applyAlignment="1">
      <alignment horizontal="center" vertical="center"/>
    </xf>
    <xf numFmtId="0" fontId="11" fillId="0" borderId="1" xfId="0" applyFont="1" applyBorder="1"/>
    <xf numFmtId="0" fontId="17" fillId="0" borderId="0" xfId="0" applyFont="1" applyAlignment="1">
      <alignment vertical="center"/>
    </xf>
    <xf numFmtId="0" fontId="18" fillId="0" borderId="1" xfId="0" applyFont="1" applyBorder="1" applyAlignment="1">
      <alignment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vertical="center"/>
    </xf>
    <xf numFmtId="0" fontId="21" fillId="0" borderId="1" xfId="0" applyFont="1" applyBorder="1" applyAlignment="1">
      <alignment vertical="center"/>
    </xf>
    <xf numFmtId="0" fontId="16" fillId="0" borderId="1" xfId="0" applyFont="1" applyBorder="1" applyAlignment="1">
      <alignment horizontal="center" vertical="center"/>
    </xf>
    <xf numFmtId="0" fontId="22" fillId="0" borderId="1" xfId="0" applyFont="1" applyBorder="1" applyAlignment="1">
      <alignment horizontal="center" vertical="center"/>
    </xf>
    <xf numFmtId="0" fontId="16" fillId="0" borderId="0" xfId="0" applyFont="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vertical="center"/>
    </xf>
    <xf numFmtId="0" fontId="9" fillId="12" borderId="7" xfId="0" applyFont="1" applyFill="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vertical="center"/>
    </xf>
    <xf numFmtId="0" fontId="11" fillId="0" borderId="7" xfId="0" applyFont="1" applyBorder="1" applyAlignment="1">
      <alignment horizontal="left" vertical="center"/>
    </xf>
    <xf numFmtId="0" fontId="11" fillId="11" borderId="1" xfId="0" applyFont="1" applyFill="1" applyBorder="1" applyAlignment="1">
      <alignment vertical="center"/>
    </xf>
    <xf numFmtId="0" fontId="23" fillId="0" borderId="1" xfId="0" applyFont="1" applyBorder="1" applyAlignment="1">
      <alignment vertical="center"/>
    </xf>
    <xf numFmtId="0" fontId="23" fillId="0" borderId="1" xfId="0" applyFont="1" applyBorder="1" applyAlignment="1">
      <alignment vertical="center" wrapText="1"/>
    </xf>
    <xf numFmtId="0" fontId="23" fillId="13" borderId="1" xfId="0" applyFont="1" applyFill="1" applyBorder="1" applyAlignment="1">
      <alignment vertical="center" wrapText="1"/>
    </xf>
    <xf numFmtId="0" fontId="23" fillId="14" borderId="1" xfId="0" applyFont="1" applyFill="1" applyBorder="1" applyAlignment="1">
      <alignment vertical="center" wrapText="1"/>
    </xf>
    <xf numFmtId="0" fontId="23" fillId="15" borderId="1" xfId="0" applyFont="1" applyFill="1" applyBorder="1" applyAlignment="1">
      <alignment vertical="center" wrapText="1"/>
    </xf>
    <xf numFmtId="0" fontId="4" fillId="0" borderId="0" xfId="0" applyFont="1" applyAlignment="1">
      <alignment vertical="center"/>
    </xf>
    <xf numFmtId="0" fontId="7" fillId="13" borderId="1" xfId="0" applyFont="1" applyFill="1" applyBorder="1" applyAlignment="1">
      <alignment vertical="center" wrapText="1"/>
    </xf>
    <xf numFmtId="0" fontId="7" fillId="14" borderId="1" xfId="0" applyFont="1" applyFill="1" applyBorder="1" applyAlignment="1">
      <alignment vertical="center" wrapText="1"/>
    </xf>
    <xf numFmtId="0" fontId="7" fillId="15" borderId="1" xfId="0" applyFont="1" applyFill="1" applyBorder="1" applyAlignment="1">
      <alignment vertical="center" wrapText="1"/>
    </xf>
    <xf numFmtId="0" fontId="7" fillId="0" borderId="1" xfId="0" applyFont="1" applyBorder="1" applyAlignment="1">
      <alignment vertical="center" wrapText="1"/>
    </xf>
    <xf numFmtId="0" fontId="7" fillId="13" borderId="1" xfId="0" applyFont="1" applyFill="1" applyBorder="1" applyAlignment="1">
      <alignment vertical="center"/>
    </xf>
    <xf numFmtId="0" fontId="7" fillId="14" borderId="1" xfId="0" applyFont="1" applyFill="1" applyBorder="1" applyAlignment="1">
      <alignment vertical="center"/>
    </xf>
    <xf numFmtId="0" fontId="7" fillId="15" borderId="1" xfId="0" applyFont="1" applyFill="1" applyBorder="1" applyAlignment="1">
      <alignment vertical="center"/>
    </xf>
    <xf numFmtId="0" fontId="4" fillId="0" borderId="1" xfId="0" applyFont="1" applyBorder="1" applyAlignment="1">
      <alignment vertical="center"/>
    </xf>
    <xf numFmtId="0" fontId="7" fillId="4" borderId="1" xfId="0" applyFont="1" applyFill="1" applyBorder="1" applyAlignment="1">
      <alignment vertical="center" wrapText="1"/>
    </xf>
    <xf numFmtId="0" fontId="26" fillId="4" borderId="1" xfId="0" applyFont="1" applyFill="1" applyBorder="1" applyAlignment="1">
      <alignment vertical="center" wrapText="1"/>
    </xf>
    <xf numFmtId="0" fontId="25" fillId="13" borderId="1" xfId="0" applyFont="1" applyFill="1" applyBorder="1" applyAlignment="1">
      <alignment vertical="center"/>
    </xf>
    <xf numFmtId="0" fontId="25" fillId="14" borderId="1" xfId="0" applyFont="1" applyFill="1" applyBorder="1" applyAlignment="1">
      <alignment vertical="center"/>
    </xf>
    <xf numFmtId="0" fontId="25" fillId="15" borderId="1" xfId="0" applyFont="1" applyFill="1" applyBorder="1" applyAlignment="1">
      <alignment vertical="center"/>
    </xf>
    <xf numFmtId="0" fontId="27" fillId="16" borderId="1" xfId="0" applyFont="1" applyFill="1" applyBorder="1" applyAlignment="1">
      <alignment vertical="center"/>
    </xf>
    <xf numFmtId="0" fontId="27" fillId="14" borderId="1" xfId="0" applyFont="1" applyFill="1" applyBorder="1" applyAlignment="1">
      <alignment vertical="center"/>
    </xf>
    <xf numFmtId="0" fontId="27" fillId="17" borderId="1" xfId="0" applyFont="1" applyFill="1" applyBorder="1" applyAlignment="1">
      <alignment vertical="center"/>
    </xf>
    <xf numFmtId="0" fontId="24" fillId="19" borderId="1" xfId="0" applyFont="1" applyFill="1" applyBorder="1" applyAlignment="1">
      <alignment vertical="center"/>
    </xf>
    <xf numFmtId="0" fontId="24" fillId="14" borderId="1" xfId="0" applyFont="1" applyFill="1" applyBorder="1" applyAlignment="1">
      <alignment vertical="center"/>
    </xf>
    <xf numFmtId="0" fontId="24" fillId="17" borderId="1" xfId="0" applyFont="1" applyFill="1" applyBorder="1" applyAlignment="1">
      <alignment vertical="center"/>
    </xf>
    <xf numFmtId="0" fontId="25" fillId="4" borderId="1" xfId="0" applyFont="1" applyFill="1" applyBorder="1" applyAlignment="1">
      <alignment vertical="center"/>
    </xf>
    <xf numFmtId="0" fontId="27" fillId="4" borderId="1" xfId="0" applyFont="1" applyFill="1" applyBorder="1" applyAlignment="1">
      <alignment vertical="center"/>
    </xf>
    <xf numFmtId="0" fontId="4" fillId="0" borderId="0" xfId="0" applyFont="1"/>
    <xf numFmtId="0" fontId="28" fillId="19" borderId="1" xfId="0" applyFont="1" applyFill="1" applyBorder="1" applyAlignment="1">
      <alignment horizontal="center" vertical="center"/>
    </xf>
    <xf numFmtId="0" fontId="28" fillId="19" borderId="1" xfId="0" applyFont="1" applyFill="1" applyBorder="1" applyAlignment="1">
      <alignment horizontal="center" vertical="center" wrapText="1"/>
    </xf>
    <xf numFmtId="0" fontId="27" fillId="0" borderId="0" xfId="0" applyFont="1"/>
    <xf numFmtId="0" fontId="29" fillId="0" borderId="1" xfId="0" applyFont="1" applyBorder="1" applyAlignment="1">
      <alignment vertical="center"/>
    </xf>
    <xf numFmtId="0" fontId="29" fillId="0" borderId="1" xfId="0" applyFont="1" applyBorder="1" applyAlignment="1">
      <alignment vertical="center" wrapText="1"/>
    </xf>
    <xf numFmtId="0" fontId="25" fillId="0" borderId="1" xfId="0" applyFont="1" applyBorder="1"/>
    <xf numFmtId="0" fontId="28" fillId="0" borderId="1" xfId="0" applyFont="1" applyBorder="1" applyAlignment="1">
      <alignment horizontal="center" vertical="top"/>
    </xf>
    <xf numFmtId="0" fontId="28" fillId="0" borderId="1" xfId="0" applyFont="1" applyBorder="1"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1" fillId="0" borderId="1" xfId="0" applyFont="1" applyBorder="1"/>
    <xf numFmtId="0" fontId="24" fillId="0" borderId="1" xfId="0" applyFont="1" applyBorder="1" applyAlignment="1">
      <alignment vertical="top"/>
    </xf>
    <xf numFmtId="0" fontId="31" fillId="0" borderId="1" xfId="0" applyFont="1" applyBorder="1" applyAlignment="1">
      <alignment vertical="top"/>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hyperlink" Target="mailto:zz083292@cht.com.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71"/>
  <sheetViews>
    <sheetView tabSelected="1" workbookViewId="0">
      <selection sqref="A1:L1"/>
    </sheetView>
  </sheetViews>
  <sheetFormatPr defaultRowHeight="15"/>
  <sheetData>
    <row r="1" spans="1:28" ht="23.25">
      <c r="A1" s="43" t="s">
        <v>0</v>
      </c>
      <c r="B1" s="43"/>
      <c r="C1" s="43"/>
      <c r="D1" s="43"/>
      <c r="E1" s="43"/>
      <c r="F1" s="43"/>
      <c r="G1" s="43"/>
      <c r="H1" s="43"/>
      <c r="I1" s="43"/>
      <c r="J1" s="43"/>
      <c r="K1" s="43"/>
      <c r="L1" s="43"/>
      <c r="M1" s="44"/>
      <c r="N1" s="44"/>
      <c r="O1" s="44"/>
      <c r="P1" s="44"/>
      <c r="Q1" s="44"/>
      <c r="R1" s="44"/>
      <c r="S1" s="44"/>
      <c r="T1" s="44"/>
      <c r="U1" s="44"/>
      <c r="V1" s="44"/>
      <c r="W1" s="44"/>
      <c r="X1" s="44"/>
      <c r="Y1" s="44"/>
      <c r="Z1" s="44"/>
      <c r="AA1" s="44"/>
      <c r="AB1" s="44"/>
    </row>
    <row r="2" spans="1:28">
      <c r="A2" s="45" t="s">
        <v>1</v>
      </c>
      <c r="B2" s="45" t="s">
        <v>2</v>
      </c>
      <c r="C2" s="45" t="s">
        <v>3</v>
      </c>
      <c r="D2" s="45" t="s">
        <v>4</v>
      </c>
      <c r="E2" s="45" t="s">
        <v>5</v>
      </c>
      <c r="F2" s="45" t="s">
        <v>6</v>
      </c>
      <c r="G2" s="45" t="s">
        <v>7</v>
      </c>
      <c r="H2" s="45" t="s">
        <v>8</v>
      </c>
      <c r="I2" s="45" t="s">
        <v>9</v>
      </c>
      <c r="J2" s="45" t="s">
        <v>10</v>
      </c>
      <c r="K2" s="45" t="s">
        <v>11</v>
      </c>
      <c r="L2" s="45" t="s">
        <v>12</v>
      </c>
      <c r="M2" s="45" t="s">
        <v>13</v>
      </c>
      <c r="N2" s="45" t="s">
        <v>14</v>
      </c>
      <c r="O2" s="45" t="s">
        <v>15</v>
      </c>
      <c r="P2" s="45" t="s">
        <v>16</v>
      </c>
      <c r="Q2" s="45" t="s">
        <v>17</v>
      </c>
      <c r="R2" s="45" t="s">
        <v>18</v>
      </c>
      <c r="S2" s="45" t="s">
        <v>19</v>
      </c>
      <c r="T2" s="45" t="s">
        <v>20</v>
      </c>
      <c r="U2" s="45" t="s">
        <v>21</v>
      </c>
      <c r="V2" s="45" t="s">
        <v>22</v>
      </c>
      <c r="W2" s="45" t="s">
        <v>23</v>
      </c>
      <c r="X2" s="45" t="s">
        <v>24</v>
      </c>
      <c r="Y2" s="45" t="s">
        <v>25</v>
      </c>
      <c r="Z2" s="45" t="s">
        <v>26</v>
      </c>
      <c r="AA2" s="45" t="s">
        <v>27</v>
      </c>
      <c r="AB2" s="45" t="s">
        <v>28</v>
      </c>
    </row>
    <row r="3" spans="1:28">
      <c r="A3" s="44" t="s">
        <v>29</v>
      </c>
      <c r="B3" s="44" t="s">
        <v>30</v>
      </c>
      <c r="C3" s="44" t="s">
        <v>31</v>
      </c>
      <c r="D3" s="44" t="s">
        <v>32</v>
      </c>
      <c r="E3" s="44" t="s">
        <v>33</v>
      </c>
      <c r="F3" s="44" t="s">
        <v>34</v>
      </c>
      <c r="G3" s="44" t="s">
        <v>35</v>
      </c>
      <c r="H3" s="44">
        <v>8499</v>
      </c>
      <c r="I3" s="44">
        <v>7690</v>
      </c>
      <c r="J3" s="44" t="s">
        <v>36</v>
      </c>
      <c r="K3" s="44" t="s">
        <v>37</v>
      </c>
      <c r="L3" s="44" t="s">
        <v>38</v>
      </c>
      <c r="M3" s="44" t="s">
        <v>39</v>
      </c>
      <c r="N3" s="44" t="s">
        <v>40</v>
      </c>
      <c r="O3" s="44" t="s">
        <v>41</v>
      </c>
      <c r="P3" s="44" t="s">
        <v>42</v>
      </c>
      <c r="Q3" s="44" t="s">
        <v>43</v>
      </c>
      <c r="R3" s="44" t="s">
        <v>44</v>
      </c>
      <c r="S3" s="44" t="s">
        <v>45</v>
      </c>
      <c r="T3" s="44" t="s">
        <v>46</v>
      </c>
      <c r="U3" s="44" t="s">
        <v>46</v>
      </c>
      <c r="V3" s="44" t="s">
        <v>47</v>
      </c>
      <c r="W3" s="44" t="s">
        <v>48</v>
      </c>
      <c r="X3" s="44" t="s">
        <v>46</v>
      </c>
      <c r="Y3" s="44" t="s">
        <v>46</v>
      </c>
      <c r="Z3" s="44" t="s">
        <v>46</v>
      </c>
      <c r="AA3" s="44" t="s">
        <v>46</v>
      </c>
      <c r="AB3" s="44" t="s">
        <v>49</v>
      </c>
    </row>
    <row r="4" spans="1:28">
      <c r="A4" s="44" t="s">
        <v>50</v>
      </c>
      <c r="B4" s="44" t="s">
        <v>30</v>
      </c>
      <c r="C4" s="44" t="s">
        <v>31</v>
      </c>
      <c r="D4" s="44" t="s">
        <v>51</v>
      </c>
      <c r="E4" s="44" t="s">
        <v>52</v>
      </c>
      <c r="F4" s="44" t="s">
        <v>53</v>
      </c>
      <c r="G4" s="44" t="s">
        <v>54</v>
      </c>
      <c r="H4" s="44">
        <v>24900</v>
      </c>
      <c r="I4" s="44">
        <v>19900</v>
      </c>
      <c r="J4" s="44" t="s">
        <v>55</v>
      </c>
      <c r="K4" s="44" t="s">
        <v>56</v>
      </c>
      <c r="L4" s="44" t="s">
        <v>38</v>
      </c>
      <c r="M4" s="44" t="s">
        <v>46</v>
      </c>
      <c r="N4" s="44" t="s">
        <v>57</v>
      </c>
      <c r="O4" s="44" t="s">
        <v>58</v>
      </c>
      <c r="P4" s="44" t="s">
        <v>59</v>
      </c>
      <c r="Q4" s="44" t="s">
        <v>60</v>
      </c>
      <c r="R4" s="44" t="s">
        <v>61</v>
      </c>
      <c r="S4" s="44" t="s">
        <v>62</v>
      </c>
      <c r="T4" s="44" t="s">
        <v>63</v>
      </c>
      <c r="U4" s="44" t="s">
        <v>46</v>
      </c>
      <c r="V4" s="44" t="s">
        <v>47</v>
      </c>
      <c r="W4" s="44" t="s">
        <v>48</v>
      </c>
      <c r="X4" s="44" t="s">
        <v>64</v>
      </c>
      <c r="Y4" s="44" t="s">
        <v>46</v>
      </c>
      <c r="Z4" s="44">
        <v>370</v>
      </c>
      <c r="AA4" s="44">
        <v>1200</v>
      </c>
      <c r="AB4" s="44" t="s">
        <v>65</v>
      </c>
    </row>
    <row r="5" spans="1:28">
      <c r="A5" s="44" t="s">
        <v>29</v>
      </c>
      <c r="B5" s="44" t="s">
        <v>30</v>
      </c>
      <c r="C5" s="44" t="s">
        <v>31</v>
      </c>
      <c r="D5" s="44" t="s">
        <v>66</v>
      </c>
      <c r="E5" s="44" t="s">
        <v>67</v>
      </c>
      <c r="F5" s="44" t="s">
        <v>68</v>
      </c>
      <c r="G5" s="44" t="s">
        <v>69</v>
      </c>
      <c r="H5" s="44">
        <v>8990</v>
      </c>
      <c r="I5" s="44">
        <v>8100</v>
      </c>
      <c r="J5" s="44" t="s">
        <v>70</v>
      </c>
      <c r="K5" s="44" t="s">
        <v>71</v>
      </c>
      <c r="L5" s="44" t="s">
        <v>38</v>
      </c>
      <c r="M5" s="44" t="s">
        <v>72</v>
      </c>
      <c r="N5" s="44" t="s">
        <v>73</v>
      </c>
      <c r="O5" s="44" t="s">
        <v>74</v>
      </c>
      <c r="P5" s="44" t="s">
        <v>75</v>
      </c>
      <c r="Q5" s="44" t="s">
        <v>76</v>
      </c>
      <c r="R5" s="44" t="s">
        <v>44</v>
      </c>
      <c r="S5" s="44" t="s">
        <v>77</v>
      </c>
      <c r="T5" s="44" t="s">
        <v>46</v>
      </c>
      <c r="U5" s="44" t="s">
        <v>78</v>
      </c>
      <c r="V5" s="44" t="s">
        <v>47</v>
      </c>
      <c r="W5" s="44" t="s">
        <v>48</v>
      </c>
      <c r="X5" s="44" t="s">
        <v>46</v>
      </c>
      <c r="Y5" s="44" t="s">
        <v>46</v>
      </c>
      <c r="Z5" s="44" t="s">
        <v>46</v>
      </c>
      <c r="AA5" s="44" t="s">
        <v>46</v>
      </c>
      <c r="AB5" s="44" t="s">
        <v>79</v>
      </c>
    </row>
    <row r="6" spans="1:28">
      <c r="A6" s="44" t="s">
        <v>50</v>
      </c>
      <c r="B6" s="44" t="s">
        <v>30</v>
      </c>
      <c r="C6" s="44" t="s">
        <v>31</v>
      </c>
      <c r="D6" s="44" t="s">
        <v>80</v>
      </c>
      <c r="E6" s="44" t="s">
        <v>81</v>
      </c>
      <c r="F6" s="44" t="s">
        <v>82</v>
      </c>
      <c r="G6" s="44" t="s">
        <v>83</v>
      </c>
      <c r="H6" s="44">
        <v>10900</v>
      </c>
      <c r="I6" s="44">
        <v>8790</v>
      </c>
      <c r="J6" s="44" t="s">
        <v>84</v>
      </c>
      <c r="K6" s="44" t="s">
        <v>37</v>
      </c>
      <c r="L6" s="44" t="s">
        <v>38</v>
      </c>
      <c r="M6" s="44" t="s">
        <v>46</v>
      </c>
      <c r="N6" s="44" t="s">
        <v>85</v>
      </c>
      <c r="O6" s="44" t="s">
        <v>86</v>
      </c>
      <c r="P6" s="44" t="s">
        <v>87</v>
      </c>
      <c r="Q6" s="44" t="s">
        <v>88</v>
      </c>
      <c r="R6" s="44" t="s">
        <v>61</v>
      </c>
      <c r="S6" s="44" t="s">
        <v>62</v>
      </c>
      <c r="T6" s="44" t="s">
        <v>63</v>
      </c>
      <c r="U6" s="44" t="s">
        <v>46</v>
      </c>
      <c r="V6" s="44" t="s">
        <v>47</v>
      </c>
      <c r="W6" s="44" t="s">
        <v>48</v>
      </c>
      <c r="X6" s="44" t="s">
        <v>46</v>
      </c>
      <c r="Y6" s="44" t="s">
        <v>46</v>
      </c>
      <c r="Z6" s="44">
        <v>118</v>
      </c>
      <c r="AA6" s="44">
        <v>500</v>
      </c>
      <c r="AB6" s="44" t="s">
        <v>89</v>
      </c>
    </row>
    <row r="7" spans="1:28">
      <c r="A7" s="44" t="s">
        <v>50</v>
      </c>
      <c r="B7" s="44" t="s">
        <v>30</v>
      </c>
      <c r="C7" s="44" t="s">
        <v>31</v>
      </c>
      <c r="D7" s="44" t="s">
        <v>90</v>
      </c>
      <c r="E7" s="44" t="s">
        <v>91</v>
      </c>
      <c r="F7" s="44" t="s">
        <v>92</v>
      </c>
      <c r="G7" s="44" t="s">
        <v>93</v>
      </c>
      <c r="H7" s="44">
        <v>17900</v>
      </c>
      <c r="I7" s="44">
        <v>14900</v>
      </c>
      <c r="J7" s="44" t="s">
        <v>70</v>
      </c>
      <c r="K7" s="44" t="s">
        <v>71</v>
      </c>
      <c r="L7" s="44" t="s">
        <v>38</v>
      </c>
      <c r="M7" s="44" t="s">
        <v>72</v>
      </c>
      <c r="N7" s="44" t="s">
        <v>94</v>
      </c>
      <c r="O7" s="44" t="s">
        <v>86</v>
      </c>
      <c r="P7" s="44" t="s">
        <v>95</v>
      </c>
      <c r="Q7" s="44" t="s">
        <v>96</v>
      </c>
      <c r="R7" s="44" t="s">
        <v>44</v>
      </c>
      <c r="S7" s="44" t="s">
        <v>45</v>
      </c>
      <c r="T7" s="44" t="s">
        <v>46</v>
      </c>
      <c r="U7" s="44" t="s">
        <v>46</v>
      </c>
      <c r="V7" s="44" t="s">
        <v>47</v>
      </c>
      <c r="W7" s="44" t="s">
        <v>48</v>
      </c>
      <c r="X7" s="44" t="s">
        <v>46</v>
      </c>
      <c r="Y7" s="44" t="s">
        <v>46</v>
      </c>
      <c r="Z7" s="44" t="s">
        <v>46</v>
      </c>
      <c r="AA7" s="44" t="s">
        <v>46</v>
      </c>
      <c r="AB7" s="44" t="s">
        <v>97</v>
      </c>
    </row>
    <row r="8" spans="1:28">
      <c r="A8" s="44" t="s">
        <v>50</v>
      </c>
      <c r="B8" s="44" t="s">
        <v>30</v>
      </c>
      <c r="C8" s="44" t="s">
        <v>31</v>
      </c>
      <c r="D8" s="44" t="s">
        <v>98</v>
      </c>
      <c r="E8" s="44" t="s">
        <v>99</v>
      </c>
      <c r="F8" s="44" t="s">
        <v>100</v>
      </c>
      <c r="G8" s="44" t="s">
        <v>101</v>
      </c>
      <c r="H8" s="44">
        <v>9900</v>
      </c>
      <c r="I8" s="44">
        <v>7990</v>
      </c>
      <c r="J8" s="44" t="s">
        <v>102</v>
      </c>
      <c r="K8" s="44" t="s">
        <v>71</v>
      </c>
      <c r="L8" s="44" t="s">
        <v>38</v>
      </c>
      <c r="M8" s="44" t="s">
        <v>103</v>
      </c>
      <c r="N8" s="44" t="s">
        <v>85</v>
      </c>
      <c r="O8" s="44" t="s">
        <v>86</v>
      </c>
      <c r="P8" s="44" t="s">
        <v>104</v>
      </c>
      <c r="Q8" s="44" t="s">
        <v>105</v>
      </c>
      <c r="R8" s="44" t="s">
        <v>106</v>
      </c>
      <c r="S8" s="44" t="s">
        <v>62</v>
      </c>
      <c r="T8" s="44" t="s">
        <v>63</v>
      </c>
      <c r="U8" s="44" t="s">
        <v>46</v>
      </c>
      <c r="V8" s="44" t="s">
        <v>47</v>
      </c>
      <c r="W8" s="44" t="s">
        <v>48</v>
      </c>
      <c r="X8" s="44" t="s">
        <v>46</v>
      </c>
      <c r="Y8" s="44" t="s">
        <v>46</v>
      </c>
      <c r="Z8" s="44">
        <v>92</v>
      </c>
      <c r="AA8" s="44">
        <v>500</v>
      </c>
      <c r="AB8" s="44" t="s">
        <v>107</v>
      </c>
    </row>
    <row r="9" spans="1:28">
      <c r="A9" s="44" t="s">
        <v>50</v>
      </c>
      <c r="B9" s="44" t="s">
        <v>30</v>
      </c>
      <c r="C9" s="44" t="s">
        <v>31</v>
      </c>
      <c r="D9" s="44" t="s">
        <v>108</v>
      </c>
      <c r="E9" s="44" t="s">
        <v>109</v>
      </c>
      <c r="F9" s="44" t="s">
        <v>110</v>
      </c>
      <c r="G9" s="44" t="s">
        <v>111</v>
      </c>
      <c r="H9" s="44">
        <v>6190</v>
      </c>
      <c r="I9" s="44">
        <v>5020</v>
      </c>
      <c r="J9" s="44" t="s">
        <v>112</v>
      </c>
      <c r="K9" s="44" t="s">
        <v>113</v>
      </c>
      <c r="L9" s="44" t="s">
        <v>38</v>
      </c>
      <c r="M9" s="44" t="s">
        <v>103</v>
      </c>
      <c r="N9" s="44" t="s">
        <v>114</v>
      </c>
      <c r="O9" s="44" t="s">
        <v>86</v>
      </c>
      <c r="P9" s="44" t="s">
        <v>115</v>
      </c>
      <c r="Q9" s="44" t="s">
        <v>116</v>
      </c>
      <c r="R9" s="44" t="s">
        <v>106</v>
      </c>
      <c r="S9" s="44" t="s">
        <v>45</v>
      </c>
      <c r="T9" s="44" t="s">
        <v>46</v>
      </c>
      <c r="U9" s="44" t="s">
        <v>46</v>
      </c>
      <c r="V9" s="44" t="s">
        <v>47</v>
      </c>
      <c r="W9" s="44" t="s">
        <v>48</v>
      </c>
      <c r="X9" s="44" t="s">
        <v>46</v>
      </c>
      <c r="Y9" s="44" t="s">
        <v>46</v>
      </c>
      <c r="Z9" s="44">
        <v>47</v>
      </c>
      <c r="AA9" s="44" t="s">
        <v>46</v>
      </c>
      <c r="AB9" s="44" t="s">
        <v>117</v>
      </c>
    </row>
    <row r="10" spans="1:28">
      <c r="A10" s="44" t="s">
        <v>50</v>
      </c>
      <c r="B10" s="44" t="s">
        <v>30</v>
      </c>
      <c r="C10" s="44" t="s">
        <v>31</v>
      </c>
      <c r="D10" s="44" t="s">
        <v>118</v>
      </c>
      <c r="E10" s="44" t="s">
        <v>119</v>
      </c>
      <c r="F10" s="44" t="s">
        <v>120</v>
      </c>
      <c r="G10" s="44" t="s">
        <v>121</v>
      </c>
      <c r="H10" s="44">
        <v>6590</v>
      </c>
      <c r="I10" s="44">
        <v>5200</v>
      </c>
      <c r="J10" s="44" t="s">
        <v>122</v>
      </c>
      <c r="K10" s="44" t="s">
        <v>123</v>
      </c>
      <c r="L10" s="44" t="s">
        <v>38</v>
      </c>
      <c r="M10" s="44" t="s">
        <v>103</v>
      </c>
      <c r="N10" s="44" t="s">
        <v>114</v>
      </c>
      <c r="O10" s="44" t="s">
        <v>86</v>
      </c>
      <c r="P10" s="44" t="s">
        <v>124</v>
      </c>
      <c r="Q10" s="44" t="s">
        <v>125</v>
      </c>
      <c r="R10" s="44" t="s">
        <v>106</v>
      </c>
      <c r="S10" s="44" t="s">
        <v>45</v>
      </c>
      <c r="T10" s="44" t="s">
        <v>46</v>
      </c>
      <c r="U10" s="44" t="s">
        <v>46</v>
      </c>
      <c r="V10" s="44" t="s">
        <v>47</v>
      </c>
      <c r="W10" s="44" t="s">
        <v>48</v>
      </c>
      <c r="X10" s="44" t="s">
        <v>46</v>
      </c>
      <c r="Y10" s="44" t="s">
        <v>46</v>
      </c>
      <c r="Z10" s="44">
        <v>71</v>
      </c>
      <c r="AA10" s="44" t="s">
        <v>46</v>
      </c>
      <c r="AB10" s="44" t="s">
        <v>117</v>
      </c>
    </row>
    <row r="11" spans="1:28">
      <c r="A11" s="44" t="s">
        <v>50</v>
      </c>
      <c r="B11" s="44" t="s">
        <v>30</v>
      </c>
      <c r="C11" s="44" t="s">
        <v>31</v>
      </c>
      <c r="D11" s="44" t="s">
        <v>126</v>
      </c>
      <c r="E11" s="44" t="s">
        <v>127</v>
      </c>
      <c r="F11" s="44" t="s">
        <v>128</v>
      </c>
      <c r="G11" s="44" t="s">
        <v>129</v>
      </c>
      <c r="H11" s="44">
        <v>6990</v>
      </c>
      <c r="I11" s="44">
        <v>6190</v>
      </c>
      <c r="J11" s="44" t="s">
        <v>102</v>
      </c>
      <c r="K11" s="44" t="s">
        <v>71</v>
      </c>
      <c r="L11" s="44" t="s">
        <v>38</v>
      </c>
      <c r="M11" s="44" t="s">
        <v>103</v>
      </c>
      <c r="N11" s="44" t="s">
        <v>114</v>
      </c>
      <c r="O11" s="44" t="s">
        <v>86</v>
      </c>
      <c r="P11" s="44" t="s">
        <v>130</v>
      </c>
      <c r="Q11" s="44" t="s">
        <v>131</v>
      </c>
      <c r="R11" s="44" t="s">
        <v>106</v>
      </c>
      <c r="S11" s="44" t="s">
        <v>45</v>
      </c>
      <c r="T11" s="44" t="s">
        <v>46</v>
      </c>
      <c r="U11" s="44" t="s">
        <v>46</v>
      </c>
      <c r="V11" s="44" t="s">
        <v>47</v>
      </c>
      <c r="W11" s="44" t="s">
        <v>48</v>
      </c>
      <c r="X11" s="44" t="s">
        <v>46</v>
      </c>
      <c r="Y11" s="44" t="s">
        <v>46</v>
      </c>
      <c r="Z11" s="44">
        <v>95</v>
      </c>
      <c r="AA11" s="44" t="s">
        <v>46</v>
      </c>
      <c r="AB11" s="44" t="s">
        <v>107</v>
      </c>
    </row>
    <row r="12" spans="1:28">
      <c r="A12" s="44" t="s">
        <v>29</v>
      </c>
      <c r="B12" s="44" t="s">
        <v>30</v>
      </c>
      <c r="C12" s="44" t="s">
        <v>31</v>
      </c>
      <c r="D12" s="44" t="s">
        <v>132</v>
      </c>
      <c r="E12" s="44" t="s">
        <v>133</v>
      </c>
      <c r="F12" s="44" t="s">
        <v>134</v>
      </c>
      <c r="G12" s="44" t="s">
        <v>135</v>
      </c>
      <c r="H12" s="44">
        <v>25900</v>
      </c>
      <c r="I12" s="44">
        <v>21510</v>
      </c>
      <c r="J12" s="44" t="s">
        <v>136</v>
      </c>
      <c r="K12" s="44" t="s">
        <v>56</v>
      </c>
      <c r="L12" s="44" t="s">
        <v>38</v>
      </c>
      <c r="M12" s="44" t="s">
        <v>137</v>
      </c>
      <c r="N12" s="44" t="s">
        <v>73</v>
      </c>
      <c r="O12" s="44" t="s">
        <v>138</v>
      </c>
      <c r="P12" s="44" t="s">
        <v>139</v>
      </c>
      <c r="Q12" s="44" t="s">
        <v>140</v>
      </c>
      <c r="R12" s="44" t="s">
        <v>61</v>
      </c>
      <c r="S12" s="44" t="s">
        <v>77</v>
      </c>
      <c r="T12" s="44" t="s">
        <v>46</v>
      </c>
      <c r="U12" s="44" t="s">
        <v>78</v>
      </c>
      <c r="V12" s="44" t="s">
        <v>47</v>
      </c>
      <c r="W12" s="44" t="s">
        <v>48</v>
      </c>
      <c r="X12" s="44" t="s">
        <v>46</v>
      </c>
      <c r="Y12" s="44" t="s">
        <v>46</v>
      </c>
      <c r="Z12" s="44" t="s">
        <v>46</v>
      </c>
      <c r="AA12" s="44" t="s">
        <v>46</v>
      </c>
      <c r="AB12" s="44" t="s">
        <v>141</v>
      </c>
    </row>
    <row r="13" spans="1:28">
      <c r="A13" s="44" t="s">
        <v>29</v>
      </c>
      <c r="B13" s="44" t="s">
        <v>30</v>
      </c>
      <c r="C13" s="44" t="s">
        <v>31</v>
      </c>
      <c r="D13" s="44" t="s">
        <v>142</v>
      </c>
      <c r="E13" s="44" t="s">
        <v>143</v>
      </c>
      <c r="F13" s="44" t="s">
        <v>144</v>
      </c>
      <c r="G13" s="44" t="s">
        <v>145</v>
      </c>
      <c r="H13" s="44">
        <v>24900</v>
      </c>
      <c r="I13" s="44">
        <v>20610</v>
      </c>
      <c r="J13" s="44" t="s">
        <v>146</v>
      </c>
      <c r="K13" s="44" t="s">
        <v>56</v>
      </c>
      <c r="L13" s="44" t="s">
        <v>38</v>
      </c>
      <c r="M13" s="44" t="s">
        <v>137</v>
      </c>
      <c r="N13" s="44" t="s">
        <v>73</v>
      </c>
      <c r="O13" s="44" t="s">
        <v>138</v>
      </c>
      <c r="P13" s="44" t="s">
        <v>147</v>
      </c>
      <c r="Q13" s="44" t="s">
        <v>140</v>
      </c>
      <c r="R13" s="44" t="s">
        <v>61</v>
      </c>
      <c r="S13" s="44" t="s">
        <v>77</v>
      </c>
      <c r="T13" s="44" t="s">
        <v>46</v>
      </c>
      <c r="U13" s="44" t="s">
        <v>78</v>
      </c>
      <c r="V13" s="44" t="s">
        <v>47</v>
      </c>
      <c r="W13" s="44" t="s">
        <v>48</v>
      </c>
      <c r="X13" s="44" t="s">
        <v>46</v>
      </c>
      <c r="Y13" s="44" t="s">
        <v>46</v>
      </c>
      <c r="Z13" s="44" t="s">
        <v>46</v>
      </c>
      <c r="AA13" s="44" t="s">
        <v>46</v>
      </c>
      <c r="AB13" s="44" t="s">
        <v>141</v>
      </c>
    </row>
    <row r="14" spans="1:28">
      <c r="A14" s="44" t="s">
        <v>29</v>
      </c>
      <c r="B14" s="44" t="s">
        <v>30</v>
      </c>
      <c r="C14" s="44" t="s">
        <v>31</v>
      </c>
      <c r="D14" s="44" t="s">
        <v>148</v>
      </c>
      <c r="E14" s="44" t="s">
        <v>149</v>
      </c>
      <c r="F14" s="44" t="s">
        <v>150</v>
      </c>
      <c r="G14" s="44" t="s">
        <v>151</v>
      </c>
      <c r="H14" s="44">
        <v>21490</v>
      </c>
      <c r="I14" s="44">
        <v>19900</v>
      </c>
      <c r="J14" s="44" t="s">
        <v>152</v>
      </c>
      <c r="K14" s="44" t="s">
        <v>71</v>
      </c>
      <c r="L14" s="44" t="s">
        <v>38</v>
      </c>
      <c r="M14" s="44" t="s">
        <v>137</v>
      </c>
      <c r="N14" s="44" t="s">
        <v>73</v>
      </c>
      <c r="O14" s="44" t="s">
        <v>153</v>
      </c>
      <c r="P14" s="44" t="s">
        <v>147</v>
      </c>
      <c r="Q14" s="44" t="s">
        <v>154</v>
      </c>
      <c r="R14" s="44" t="s">
        <v>61</v>
      </c>
      <c r="S14" s="44" t="s">
        <v>77</v>
      </c>
      <c r="T14" s="44" t="s">
        <v>46</v>
      </c>
      <c r="U14" s="44" t="s">
        <v>78</v>
      </c>
      <c r="V14" s="44" t="s">
        <v>47</v>
      </c>
      <c r="W14" s="44" t="s">
        <v>48</v>
      </c>
      <c r="X14" s="44" t="s">
        <v>46</v>
      </c>
      <c r="Y14" s="44" t="s">
        <v>46</v>
      </c>
      <c r="Z14" s="44" t="s">
        <v>46</v>
      </c>
      <c r="AA14" s="44" t="s">
        <v>46</v>
      </c>
      <c r="AB14" s="44" t="s">
        <v>141</v>
      </c>
    </row>
    <row r="15" spans="1:28">
      <c r="A15" s="44" t="s">
        <v>155</v>
      </c>
      <c r="B15" s="44" t="s">
        <v>30</v>
      </c>
      <c r="C15" s="44" t="s">
        <v>31</v>
      </c>
      <c r="D15" s="44" t="s">
        <v>156</v>
      </c>
      <c r="E15" s="44" t="s">
        <v>157</v>
      </c>
      <c r="F15" s="44" t="s">
        <v>158</v>
      </c>
      <c r="G15" s="44" t="s">
        <v>159</v>
      </c>
      <c r="H15" s="44">
        <v>12900</v>
      </c>
      <c r="I15" s="44">
        <v>5490</v>
      </c>
      <c r="J15" s="44" t="s">
        <v>160</v>
      </c>
      <c r="K15" s="44" t="s">
        <v>56</v>
      </c>
      <c r="L15" s="44" t="s">
        <v>38</v>
      </c>
      <c r="M15" s="44" t="s">
        <v>161</v>
      </c>
      <c r="N15" s="44" t="s">
        <v>162</v>
      </c>
      <c r="O15" s="44" t="s">
        <v>41</v>
      </c>
      <c r="P15" s="44" t="s">
        <v>163</v>
      </c>
      <c r="Q15" s="44" t="s">
        <v>164</v>
      </c>
      <c r="R15" s="44" t="s">
        <v>44</v>
      </c>
      <c r="S15" s="44" t="s">
        <v>45</v>
      </c>
      <c r="T15" s="44" t="s">
        <v>46</v>
      </c>
      <c r="U15" s="44" t="s">
        <v>46</v>
      </c>
      <c r="V15" s="44" t="s">
        <v>47</v>
      </c>
      <c r="W15" s="44" t="s">
        <v>47</v>
      </c>
      <c r="X15" s="44" t="s">
        <v>46</v>
      </c>
      <c r="Y15" s="44" t="s">
        <v>46</v>
      </c>
      <c r="Z15" s="44" t="s">
        <v>46</v>
      </c>
      <c r="AA15" s="44" t="s">
        <v>46</v>
      </c>
      <c r="AB15" s="44" t="s">
        <v>165</v>
      </c>
    </row>
    <row r="16" spans="1:28">
      <c r="A16" s="44" t="s">
        <v>166</v>
      </c>
      <c r="B16" s="44" t="s">
        <v>30</v>
      </c>
      <c r="C16" s="44" t="s">
        <v>31</v>
      </c>
      <c r="D16" s="44" t="s">
        <v>167</v>
      </c>
      <c r="E16" s="44" t="s">
        <v>168</v>
      </c>
      <c r="F16" s="44" t="s">
        <v>169</v>
      </c>
      <c r="G16" s="44" t="s">
        <v>170</v>
      </c>
      <c r="H16" s="44">
        <v>6990</v>
      </c>
      <c r="I16" s="44">
        <v>4900</v>
      </c>
      <c r="J16" s="44" t="s">
        <v>160</v>
      </c>
      <c r="K16" s="44" t="s">
        <v>56</v>
      </c>
      <c r="L16" s="44" t="s">
        <v>38</v>
      </c>
      <c r="M16" s="44" t="s">
        <v>171</v>
      </c>
      <c r="N16" s="44" t="s">
        <v>172</v>
      </c>
      <c r="O16" s="44" t="s">
        <v>41</v>
      </c>
      <c r="P16" s="44" t="s">
        <v>173</v>
      </c>
      <c r="Q16" s="44" t="s">
        <v>174</v>
      </c>
      <c r="R16" s="44" t="s">
        <v>44</v>
      </c>
      <c r="S16" s="44" t="s">
        <v>45</v>
      </c>
      <c r="T16" s="44" t="s">
        <v>46</v>
      </c>
      <c r="U16" s="44" t="s">
        <v>46</v>
      </c>
      <c r="V16" s="44" t="s">
        <v>47</v>
      </c>
      <c r="W16" s="44" t="s">
        <v>46</v>
      </c>
      <c r="X16" s="44" t="s">
        <v>46</v>
      </c>
      <c r="Y16" s="44" t="s">
        <v>46</v>
      </c>
      <c r="Z16" s="44" t="s">
        <v>46</v>
      </c>
      <c r="AA16" s="44" t="s">
        <v>46</v>
      </c>
      <c r="AB16" s="44" t="s">
        <v>175</v>
      </c>
    </row>
    <row r="17" spans="1:28">
      <c r="A17" s="44" t="s">
        <v>166</v>
      </c>
      <c r="B17" s="44" t="s">
        <v>30</v>
      </c>
      <c r="C17" s="44" t="s">
        <v>31</v>
      </c>
      <c r="D17" s="44" t="s">
        <v>176</v>
      </c>
      <c r="E17" s="44" t="s">
        <v>177</v>
      </c>
      <c r="F17" s="44" t="s">
        <v>178</v>
      </c>
      <c r="G17" s="44" t="s">
        <v>179</v>
      </c>
      <c r="H17" s="44">
        <v>4290</v>
      </c>
      <c r="I17" s="44">
        <v>2740</v>
      </c>
      <c r="J17" s="44" t="s">
        <v>180</v>
      </c>
      <c r="K17" s="44" t="s">
        <v>181</v>
      </c>
      <c r="L17" s="44" t="s">
        <v>181</v>
      </c>
      <c r="M17" s="44" t="s">
        <v>182</v>
      </c>
      <c r="N17" s="44" t="s">
        <v>172</v>
      </c>
      <c r="O17" s="44" t="s">
        <v>183</v>
      </c>
      <c r="P17" s="44" t="s">
        <v>173</v>
      </c>
      <c r="Q17" s="44" t="s">
        <v>184</v>
      </c>
      <c r="R17" s="44" t="s">
        <v>44</v>
      </c>
      <c r="S17" s="44" t="s">
        <v>45</v>
      </c>
      <c r="T17" s="44" t="s">
        <v>46</v>
      </c>
      <c r="U17" s="44" t="s">
        <v>46</v>
      </c>
      <c r="V17" s="44" t="s">
        <v>47</v>
      </c>
      <c r="W17" s="44" t="s">
        <v>46</v>
      </c>
      <c r="X17" s="44" t="s">
        <v>46</v>
      </c>
      <c r="Y17" s="44" t="s">
        <v>46</v>
      </c>
      <c r="Z17" s="44" t="s">
        <v>46</v>
      </c>
      <c r="AA17" s="44" t="s">
        <v>46</v>
      </c>
      <c r="AB17" s="44" t="s">
        <v>185</v>
      </c>
    </row>
    <row r="18" spans="1:28">
      <c r="A18" s="44" t="s">
        <v>166</v>
      </c>
      <c r="B18" s="44" t="s">
        <v>30</v>
      </c>
      <c r="C18" s="44" t="s">
        <v>31</v>
      </c>
      <c r="D18" s="44" t="s">
        <v>186</v>
      </c>
      <c r="E18" s="44" t="s">
        <v>187</v>
      </c>
      <c r="F18" s="44" t="s">
        <v>188</v>
      </c>
      <c r="G18" s="44" t="s">
        <v>189</v>
      </c>
      <c r="H18" s="44">
        <v>988</v>
      </c>
      <c r="I18" s="44">
        <v>499</v>
      </c>
      <c r="J18" s="44" t="s">
        <v>190</v>
      </c>
      <c r="K18" s="44" t="s">
        <v>71</v>
      </c>
      <c r="L18" s="44" t="s">
        <v>38</v>
      </c>
      <c r="M18" s="44" t="s">
        <v>191</v>
      </c>
      <c r="N18" s="44" t="s">
        <v>192</v>
      </c>
      <c r="O18" s="44" t="s">
        <v>193</v>
      </c>
      <c r="P18" s="44" t="s">
        <v>194</v>
      </c>
      <c r="Q18" s="44" t="s">
        <v>195</v>
      </c>
      <c r="R18" s="44" t="s">
        <v>44</v>
      </c>
      <c r="S18" s="44" t="s">
        <v>45</v>
      </c>
      <c r="T18" s="44" t="s">
        <v>46</v>
      </c>
      <c r="U18" s="44" t="s">
        <v>46</v>
      </c>
      <c r="V18" s="44" t="s">
        <v>47</v>
      </c>
      <c r="W18" s="44" t="s">
        <v>46</v>
      </c>
      <c r="X18" s="44" t="s">
        <v>46</v>
      </c>
      <c r="Y18" s="44" t="s">
        <v>46</v>
      </c>
      <c r="Z18" s="44" t="s">
        <v>46</v>
      </c>
      <c r="AA18" s="44" t="s">
        <v>46</v>
      </c>
      <c r="AB18" s="44" t="s">
        <v>196</v>
      </c>
    </row>
    <row r="19" spans="1:28">
      <c r="A19" s="44" t="s">
        <v>166</v>
      </c>
      <c r="B19" s="44" t="s">
        <v>30</v>
      </c>
      <c r="C19" s="44" t="s">
        <v>31</v>
      </c>
      <c r="D19" s="44" t="s">
        <v>197</v>
      </c>
      <c r="E19" s="44" t="s">
        <v>198</v>
      </c>
      <c r="F19" s="44" t="s">
        <v>199</v>
      </c>
      <c r="G19" s="44" t="s">
        <v>200</v>
      </c>
      <c r="H19" s="44">
        <v>2490</v>
      </c>
      <c r="I19" s="44">
        <v>1930</v>
      </c>
      <c r="J19" s="44" t="s">
        <v>201</v>
      </c>
      <c r="K19" s="44" t="s">
        <v>56</v>
      </c>
      <c r="L19" s="44" t="s">
        <v>38</v>
      </c>
      <c r="M19" s="44" t="s">
        <v>202</v>
      </c>
      <c r="N19" s="44" t="s">
        <v>172</v>
      </c>
      <c r="O19" s="44" t="s">
        <v>41</v>
      </c>
      <c r="P19" s="44" t="s">
        <v>203</v>
      </c>
      <c r="Q19" s="44" t="s">
        <v>204</v>
      </c>
      <c r="R19" s="44" t="s">
        <v>44</v>
      </c>
      <c r="S19" s="44" t="s">
        <v>45</v>
      </c>
      <c r="T19" s="44" t="s">
        <v>46</v>
      </c>
      <c r="U19" s="44" t="s">
        <v>46</v>
      </c>
      <c r="V19" s="44" t="s">
        <v>47</v>
      </c>
      <c r="W19" s="44" t="s">
        <v>46</v>
      </c>
      <c r="X19" s="44" t="s">
        <v>46</v>
      </c>
      <c r="Y19" s="44" t="s">
        <v>46</v>
      </c>
      <c r="Z19" s="44" t="s">
        <v>46</v>
      </c>
      <c r="AA19" s="44" t="s">
        <v>46</v>
      </c>
      <c r="AB19" s="44" t="s">
        <v>205</v>
      </c>
    </row>
    <row r="20" spans="1:28">
      <c r="A20" s="44" t="s">
        <v>50</v>
      </c>
      <c r="B20" s="44" t="s">
        <v>30</v>
      </c>
      <c r="C20" s="44" t="s">
        <v>31</v>
      </c>
      <c r="D20" s="44" t="s">
        <v>206</v>
      </c>
      <c r="E20" s="44" t="s">
        <v>207</v>
      </c>
      <c r="F20" s="44" t="s">
        <v>208</v>
      </c>
      <c r="G20" s="44" t="s">
        <v>209</v>
      </c>
      <c r="H20" s="44">
        <v>42900</v>
      </c>
      <c r="I20" s="44">
        <v>35000</v>
      </c>
      <c r="J20" s="44" t="s">
        <v>210</v>
      </c>
      <c r="K20" s="44" t="s">
        <v>56</v>
      </c>
      <c r="L20" s="44" t="s">
        <v>38</v>
      </c>
      <c r="M20" s="44" t="s">
        <v>211</v>
      </c>
      <c r="N20" s="44" t="s">
        <v>212</v>
      </c>
      <c r="O20" s="44" t="s">
        <v>213</v>
      </c>
      <c r="P20" s="44" t="s">
        <v>214</v>
      </c>
      <c r="Q20" s="44" t="s">
        <v>215</v>
      </c>
      <c r="R20" s="44" t="s">
        <v>61</v>
      </c>
      <c r="S20" s="44" t="s">
        <v>62</v>
      </c>
      <c r="T20" s="44" t="s">
        <v>63</v>
      </c>
      <c r="U20" s="44" t="s">
        <v>46</v>
      </c>
      <c r="V20" s="44" t="s">
        <v>47</v>
      </c>
      <c r="W20" s="44" t="s">
        <v>48</v>
      </c>
      <c r="X20" s="44" t="s">
        <v>216</v>
      </c>
      <c r="Y20" s="44" t="s">
        <v>46</v>
      </c>
      <c r="Z20" s="44">
        <v>605</v>
      </c>
      <c r="AA20" s="44">
        <v>2000</v>
      </c>
      <c r="AB20" s="44" t="s">
        <v>217</v>
      </c>
    </row>
    <row r="21" spans="1:28">
      <c r="A21" s="44" t="s">
        <v>50</v>
      </c>
      <c r="B21" s="44" t="s">
        <v>30</v>
      </c>
      <c r="C21" s="44" t="s">
        <v>31</v>
      </c>
      <c r="D21" s="44" t="s">
        <v>218</v>
      </c>
      <c r="E21" s="44" t="s">
        <v>219</v>
      </c>
      <c r="F21" s="44" t="s">
        <v>220</v>
      </c>
      <c r="G21" s="44" t="s">
        <v>221</v>
      </c>
      <c r="H21" s="44">
        <v>39900</v>
      </c>
      <c r="I21" s="44">
        <v>32500</v>
      </c>
      <c r="J21" s="44" t="s">
        <v>210</v>
      </c>
      <c r="K21" s="44" t="s">
        <v>56</v>
      </c>
      <c r="L21" s="44" t="s">
        <v>38</v>
      </c>
      <c r="M21" s="44" t="s">
        <v>211</v>
      </c>
      <c r="N21" s="44" t="s">
        <v>57</v>
      </c>
      <c r="O21" s="44" t="s">
        <v>222</v>
      </c>
      <c r="P21" s="44" t="s">
        <v>223</v>
      </c>
      <c r="Q21" s="44" t="s">
        <v>215</v>
      </c>
      <c r="R21" s="44" t="s">
        <v>61</v>
      </c>
      <c r="S21" s="44" t="s">
        <v>62</v>
      </c>
      <c r="T21" s="44" t="s">
        <v>63</v>
      </c>
      <c r="U21" s="44" t="s">
        <v>46</v>
      </c>
      <c r="V21" s="44" t="s">
        <v>47</v>
      </c>
      <c r="W21" s="44" t="s">
        <v>48</v>
      </c>
      <c r="X21" s="44" t="s">
        <v>216</v>
      </c>
      <c r="Y21" s="44" t="s">
        <v>46</v>
      </c>
      <c r="Z21" s="44">
        <v>610</v>
      </c>
      <c r="AA21" s="44">
        <v>2000</v>
      </c>
      <c r="AB21" s="44" t="s">
        <v>224</v>
      </c>
    </row>
    <row r="22" spans="1:28">
      <c r="A22" s="44" t="s">
        <v>50</v>
      </c>
      <c r="B22" s="44" t="s">
        <v>30</v>
      </c>
      <c r="C22" s="44" t="s">
        <v>31</v>
      </c>
      <c r="D22" s="44" t="s">
        <v>225</v>
      </c>
      <c r="E22" s="44" t="s">
        <v>226</v>
      </c>
      <c r="F22" s="44" t="s">
        <v>227</v>
      </c>
      <c r="G22" s="44" t="s">
        <v>228</v>
      </c>
      <c r="H22" s="44">
        <v>24900</v>
      </c>
      <c r="I22" s="44">
        <v>16900</v>
      </c>
      <c r="J22" s="44" t="s">
        <v>210</v>
      </c>
      <c r="K22" s="44" t="s">
        <v>56</v>
      </c>
      <c r="L22" s="44" t="s">
        <v>38</v>
      </c>
      <c r="M22" s="44" t="s">
        <v>229</v>
      </c>
      <c r="N22" s="44" t="s">
        <v>57</v>
      </c>
      <c r="O22" s="44" t="s">
        <v>230</v>
      </c>
      <c r="P22" s="44" t="s">
        <v>231</v>
      </c>
      <c r="Q22" s="44" t="s">
        <v>46</v>
      </c>
      <c r="R22" s="44" t="s">
        <v>61</v>
      </c>
      <c r="S22" s="44" t="s">
        <v>62</v>
      </c>
      <c r="T22" s="44" t="s">
        <v>63</v>
      </c>
      <c r="U22" s="44" t="s">
        <v>46</v>
      </c>
      <c r="V22" s="44" t="s">
        <v>47</v>
      </c>
      <c r="W22" s="44" t="s">
        <v>48</v>
      </c>
      <c r="X22" s="44" t="s">
        <v>64</v>
      </c>
      <c r="Y22" s="44" t="s">
        <v>46</v>
      </c>
      <c r="Z22" s="44">
        <v>253</v>
      </c>
      <c r="AA22" s="44">
        <v>1200</v>
      </c>
      <c r="AB22" s="44" t="s">
        <v>232</v>
      </c>
    </row>
    <row r="23" spans="1:28">
      <c r="A23" s="44" t="s">
        <v>50</v>
      </c>
      <c r="B23" s="44" t="s">
        <v>30</v>
      </c>
      <c r="C23" s="44" t="s">
        <v>31</v>
      </c>
      <c r="D23" s="44" t="s">
        <v>233</v>
      </c>
      <c r="E23" s="44" t="s">
        <v>234</v>
      </c>
      <c r="F23" s="44" t="s">
        <v>235</v>
      </c>
      <c r="G23" s="44" t="s">
        <v>236</v>
      </c>
      <c r="H23" s="44">
        <v>16800</v>
      </c>
      <c r="I23" s="44">
        <v>8990</v>
      </c>
      <c r="J23" s="44" t="s">
        <v>210</v>
      </c>
      <c r="K23" s="44" t="s">
        <v>56</v>
      </c>
      <c r="L23" s="44" t="s">
        <v>38</v>
      </c>
      <c r="M23" s="44" t="s">
        <v>237</v>
      </c>
      <c r="N23" s="44" t="s">
        <v>238</v>
      </c>
      <c r="O23" s="44" t="s">
        <v>41</v>
      </c>
      <c r="P23" s="44" t="s">
        <v>239</v>
      </c>
      <c r="Q23" s="44" t="s">
        <v>46</v>
      </c>
      <c r="R23" s="44" t="s">
        <v>44</v>
      </c>
      <c r="S23" s="44" t="s">
        <v>45</v>
      </c>
      <c r="T23" s="44" t="s">
        <v>46</v>
      </c>
      <c r="U23" s="44" t="s">
        <v>46</v>
      </c>
      <c r="V23" s="44" t="s">
        <v>47</v>
      </c>
      <c r="W23" s="44" t="s">
        <v>48</v>
      </c>
      <c r="X23" s="44" t="s">
        <v>46</v>
      </c>
      <c r="Y23" s="44" t="s">
        <v>46</v>
      </c>
      <c r="Z23" s="44" t="s">
        <v>46</v>
      </c>
      <c r="AA23" s="44" t="s">
        <v>46</v>
      </c>
      <c r="AB23" s="44" t="s">
        <v>240</v>
      </c>
    </row>
    <row r="24" spans="1:28">
      <c r="A24" s="44" t="s">
        <v>50</v>
      </c>
      <c r="B24" s="44" t="s">
        <v>30</v>
      </c>
      <c r="C24" s="44" t="s">
        <v>31</v>
      </c>
      <c r="D24" s="44" t="s">
        <v>241</v>
      </c>
      <c r="E24" s="44" t="s">
        <v>242</v>
      </c>
      <c r="F24" s="44" t="s">
        <v>243</v>
      </c>
      <c r="G24" s="44" t="s">
        <v>244</v>
      </c>
      <c r="H24" s="44">
        <v>19800</v>
      </c>
      <c r="I24" s="44">
        <v>14490</v>
      </c>
      <c r="J24" s="44" t="s">
        <v>245</v>
      </c>
      <c r="K24" s="44" t="s">
        <v>71</v>
      </c>
      <c r="L24" s="44" t="s">
        <v>38</v>
      </c>
      <c r="M24" s="44" t="s">
        <v>246</v>
      </c>
      <c r="N24" s="44" t="s">
        <v>238</v>
      </c>
      <c r="O24" s="44" t="s">
        <v>41</v>
      </c>
      <c r="P24" s="44" t="s">
        <v>247</v>
      </c>
      <c r="Q24" s="44" t="s">
        <v>46</v>
      </c>
      <c r="R24" s="44" t="s">
        <v>44</v>
      </c>
      <c r="S24" s="44" t="s">
        <v>45</v>
      </c>
      <c r="T24" s="44" t="s">
        <v>46</v>
      </c>
      <c r="U24" s="44" t="s">
        <v>46</v>
      </c>
      <c r="V24" s="44" t="s">
        <v>47</v>
      </c>
      <c r="W24" s="44" t="s">
        <v>48</v>
      </c>
      <c r="X24" s="44" t="s">
        <v>46</v>
      </c>
      <c r="Y24" s="44" t="s">
        <v>46</v>
      </c>
      <c r="Z24" s="44" t="s">
        <v>46</v>
      </c>
      <c r="AA24" s="44" t="s">
        <v>46</v>
      </c>
      <c r="AB24" s="44" t="s">
        <v>248</v>
      </c>
    </row>
    <row r="25" spans="1:28">
      <c r="A25" s="44" t="s">
        <v>50</v>
      </c>
      <c r="B25" s="44" t="s">
        <v>30</v>
      </c>
      <c r="C25" s="44" t="s">
        <v>31</v>
      </c>
      <c r="D25" s="44" t="s">
        <v>249</v>
      </c>
      <c r="E25" s="44" t="s">
        <v>250</v>
      </c>
      <c r="F25" s="44" t="s">
        <v>251</v>
      </c>
      <c r="G25" s="44" t="s">
        <v>252</v>
      </c>
      <c r="H25" s="44">
        <v>21900</v>
      </c>
      <c r="I25" s="44">
        <v>16900</v>
      </c>
      <c r="J25" s="44" t="s">
        <v>210</v>
      </c>
      <c r="K25" s="44" t="s">
        <v>56</v>
      </c>
      <c r="L25" s="44" t="s">
        <v>38</v>
      </c>
      <c r="M25" s="44" t="s">
        <v>229</v>
      </c>
      <c r="N25" s="44" t="s">
        <v>94</v>
      </c>
      <c r="O25" s="44" t="s">
        <v>86</v>
      </c>
      <c r="P25" s="44" t="s">
        <v>253</v>
      </c>
      <c r="Q25" s="44" t="s">
        <v>46</v>
      </c>
      <c r="R25" s="44" t="s">
        <v>44</v>
      </c>
      <c r="S25" s="44" t="s">
        <v>45</v>
      </c>
      <c r="T25" s="44" t="s">
        <v>46</v>
      </c>
      <c r="U25" s="44" t="s">
        <v>46</v>
      </c>
      <c r="V25" s="44" t="s">
        <v>47</v>
      </c>
      <c r="W25" s="44" t="s">
        <v>48</v>
      </c>
      <c r="X25" s="44" t="s">
        <v>46</v>
      </c>
      <c r="Y25" s="44" t="s">
        <v>46</v>
      </c>
      <c r="Z25" s="44" t="s">
        <v>46</v>
      </c>
      <c r="AA25" s="44" t="s">
        <v>46</v>
      </c>
      <c r="AB25" s="44" t="s">
        <v>254</v>
      </c>
    </row>
    <row r="26" spans="1:28">
      <c r="A26" s="44" t="s">
        <v>50</v>
      </c>
      <c r="B26" s="44" t="s">
        <v>30</v>
      </c>
      <c r="C26" s="44" t="s">
        <v>31</v>
      </c>
      <c r="D26" s="44" t="s">
        <v>255</v>
      </c>
      <c r="E26" s="44" t="s">
        <v>256</v>
      </c>
      <c r="F26" s="44" t="s">
        <v>257</v>
      </c>
      <c r="G26" s="44" t="s">
        <v>258</v>
      </c>
      <c r="H26" s="44">
        <v>27500</v>
      </c>
      <c r="I26" s="44">
        <v>23900</v>
      </c>
      <c r="J26" s="44" t="s">
        <v>210</v>
      </c>
      <c r="K26" s="44" t="s">
        <v>56</v>
      </c>
      <c r="L26" s="44" t="s">
        <v>38</v>
      </c>
      <c r="M26" s="44" t="s">
        <v>229</v>
      </c>
      <c r="N26" s="44" t="s">
        <v>94</v>
      </c>
      <c r="O26" s="44" t="s">
        <v>41</v>
      </c>
      <c r="P26" s="44" t="s">
        <v>259</v>
      </c>
      <c r="Q26" s="44" t="s">
        <v>46</v>
      </c>
      <c r="R26" s="44" t="s">
        <v>44</v>
      </c>
      <c r="S26" s="44" t="s">
        <v>45</v>
      </c>
      <c r="T26" s="44" t="s">
        <v>46</v>
      </c>
      <c r="U26" s="44" t="s">
        <v>46</v>
      </c>
      <c r="V26" s="44" t="s">
        <v>47</v>
      </c>
      <c r="W26" s="44" t="s">
        <v>48</v>
      </c>
      <c r="X26" s="44" t="s">
        <v>46</v>
      </c>
      <c r="Y26" s="44" t="s">
        <v>46</v>
      </c>
      <c r="Z26" s="44" t="s">
        <v>46</v>
      </c>
      <c r="AA26" s="44" t="s">
        <v>46</v>
      </c>
      <c r="AB26" s="44" t="s">
        <v>260</v>
      </c>
    </row>
    <row r="27" spans="1:28">
      <c r="A27" s="44" t="s">
        <v>50</v>
      </c>
      <c r="B27" s="44" t="s">
        <v>30</v>
      </c>
      <c r="C27" s="44" t="s">
        <v>31</v>
      </c>
      <c r="D27" s="44" t="s">
        <v>261</v>
      </c>
      <c r="E27" s="44" t="s">
        <v>262</v>
      </c>
      <c r="F27" s="44" t="s">
        <v>263</v>
      </c>
      <c r="G27" s="44" t="s">
        <v>264</v>
      </c>
      <c r="H27" s="44">
        <v>29800</v>
      </c>
      <c r="I27" s="44">
        <v>24900</v>
      </c>
      <c r="J27" s="44" t="s">
        <v>265</v>
      </c>
      <c r="K27" s="44" t="s">
        <v>56</v>
      </c>
      <c r="L27" s="44" t="s">
        <v>38</v>
      </c>
      <c r="M27" s="44" t="s">
        <v>229</v>
      </c>
      <c r="N27" s="44" t="s">
        <v>94</v>
      </c>
      <c r="O27" s="44" t="s">
        <v>41</v>
      </c>
      <c r="P27" s="44" t="s">
        <v>266</v>
      </c>
      <c r="Q27" s="44" t="s">
        <v>267</v>
      </c>
      <c r="R27" s="44" t="s">
        <v>44</v>
      </c>
      <c r="S27" s="44" t="s">
        <v>45</v>
      </c>
      <c r="T27" s="44" t="s">
        <v>46</v>
      </c>
      <c r="U27" s="44" t="s">
        <v>46</v>
      </c>
      <c r="V27" s="44" t="s">
        <v>47</v>
      </c>
      <c r="W27" s="44" t="s">
        <v>48</v>
      </c>
      <c r="X27" s="44" t="s">
        <v>46</v>
      </c>
      <c r="Y27" s="44" t="s">
        <v>46</v>
      </c>
      <c r="Z27" s="44" t="s">
        <v>46</v>
      </c>
      <c r="AA27" s="44" t="s">
        <v>46</v>
      </c>
      <c r="AB27" s="44" t="s">
        <v>254</v>
      </c>
    </row>
    <row r="28" spans="1:28">
      <c r="A28" s="44" t="s">
        <v>29</v>
      </c>
      <c r="B28" s="44" t="s">
        <v>30</v>
      </c>
      <c r="C28" s="44" t="s">
        <v>31</v>
      </c>
      <c r="D28" s="44" t="s">
        <v>268</v>
      </c>
      <c r="E28" s="44" t="s">
        <v>269</v>
      </c>
      <c r="F28" s="44" t="s">
        <v>270</v>
      </c>
      <c r="G28" s="44" t="s">
        <v>271</v>
      </c>
      <c r="H28" s="44">
        <v>18900</v>
      </c>
      <c r="I28" s="44">
        <v>14490</v>
      </c>
      <c r="J28" s="44" t="s">
        <v>190</v>
      </c>
      <c r="K28" s="44" t="s">
        <v>71</v>
      </c>
      <c r="L28" s="44" t="s">
        <v>38</v>
      </c>
      <c r="M28" s="44" t="s">
        <v>211</v>
      </c>
      <c r="N28" s="44" t="s">
        <v>73</v>
      </c>
      <c r="O28" s="44" t="s">
        <v>272</v>
      </c>
      <c r="P28" s="44" t="s">
        <v>273</v>
      </c>
      <c r="Q28" s="44" t="s">
        <v>274</v>
      </c>
      <c r="R28" s="44" t="s">
        <v>61</v>
      </c>
      <c r="S28" s="44" t="s">
        <v>77</v>
      </c>
      <c r="T28" s="44" t="s">
        <v>46</v>
      </c>
      <c r="U28" s="44" t="s">
        <v>78</v>
      </c>
      <c r="V28" s="44" t="s">
        <v>47</v>
      </c>
      <c r="W28" s="44" t="s">
        <v>48</v>
      </c>
      <c r="X28" s="44" t="s">
        <v>46</v>
      </c>
      <c r="Y28" s="44" t="s">
        <v>46</v>
      </c>
      <c r="Z28" s="44" t="s">
        <v>46</v>
      </c>
      <c r="AA28" s="44" t="s">
        <v>46</v>
      </c>
      <c r="AB28" s="44" t="s">
        <v>275</v>
      </c>
    </row>
    <row r="29" spans="1:28">
      <c r="A29" s="44" t="s">
        <v>29</v>
      </c>
      <c r="B29" s="44" t="s">
        <v>30</v>
      </c>
      <c r="C29" s="44" t="s">
        <v>31</v>
      </c>
      <c r="D29" s="44" t="s">
        <v>276</v>
      </c>
      <c r="E29" s="44" t="s">
        <v>277</v>
      </c>
      <c r="F29" s="44" t="s">
        <v>278</v>
      </c>
      <c r="G29" s="44" t="s">
        <v>279</v>
      </c>
      <c r="H29" s="44">
        <v>21800</v>
      </c>
      <c r="I29" s="44">
        <v>15900</v>
      </c>
      <c r="J29" s="44" t="s">
        <v>190</v>
      </c>
      <c r="K29" s="44" t="s">
        <v>71</v>
      </c>
      <c r="L29" s="44" t="s">
        <v>38</v>
      </c>
      <c r="M29" s="44" t="s">
        <v>211</v>
      </c>
      <c r="N29" s="44" t="s">
        <v>73</v>
      </c>
      <c r="O29" s="44" t="s">
        <v>280</v>
      </c>
      <c r="P29" s="44" t="s">
        <v>281</v>
      </c>
      <c r="Q29" s="44" t="s">
        <v>274</v>
      </c>
      <c r="R29" s="44" t="s">
        <v>61</v>
      </c>
      <c r="S29" s="44" t="s">
        <v>77</v>
      </c>
      <c r="T29" s="44" t="s">
        <v>46</v>
      </c>
      <c r="U29" s="44" t="s">
        <v>78</v>
      </c>
      <c r="V29" s="44" t="s">
        <v>47</v>
      </c>
      <c r="W29" s="44" t="s">
        <v>48</v>
      </c>
      <c r="X29" s="44" t="s">
        <v>46</v>
      </c>
      <c r="Y29" s="44" t="s">
        <v>46</v>
      </c>
      <c r="Z29" s="44" t="s">
        <v>46</v>
      </c>
      <c r="AA29" s="44" t="s">
        <v>46</v>
      </c>
      <c r="AB29" s="44" t="s">
        <v>275</v>
      </c>
    </row>
    <row r="30" spans="1:28">
      <c r="A30" s="44" t="s">
        <v>29</v>
      </c>
      <c r="B30" s="44" t="s">
        <v>30</v>
      </c>
      <c r="C30" s="44" t="s">
        <v>31</v>
      </c>
      <c r="D30" s="44" t="s">
        <v>282</v>
      </c>
      <c r="E30" s="44" t="s">
        <v>283</v>
      </c>
      <c r="F30" s="44" t="s">
        <v>284</v>
      </c>
      <c r="G30" s="44" t="s">
        <v>285</v>
      </c>
      <c r="H30" s="44">
        <v>26900</v>
      </c>
      <c r="I30" s="44">
        <v>24900</v>
      </c>
      <c r="J30" s="44" t="s">
        <v>46</v>
      </c>
      <c r="K30" s="44" t="s">
        <v>71</v>
      </c>
      <c r="L30" s="44" t="s">
        <v>38</v>
      </c>
      <c r="M30" s="44" t="s">
        <v>46</v>
      </c>
      <c r="N30" s="44" t="s">
        <v>286</v>
      </c>
      <c r="O30" s="44" t="s">
        <v>287</v>
      </c>
      <c r="P30" s="44" t="s">
        <v>273</v>
      </c>
      <c r="Q30" s="44" t="s">
        <v>288</v>
      </c>
      <c r="R30" s="44" t="s">
        <v>44</v>
      </c>
      <c r="S30" s="44" t="s">
        <v>77</v>
      </c>
      <c r="T30" s="44" t="s">
        <v>46</v>
      </c>
      <c r="U30" s="44" t="s">
        <v>78</v>
      </c>
      <c r="V30" s="44" t="s">
        <v>47</v>
      </c>
      <c r="W30" s="44" t="s">
        <v>48</v>
      </c>
      <c r="X30" s="44" t="s">
        <v>46</v>
      </c>
      <c r="Y30" s="44" t="s">
        <v>46</v>
      </c>
      <c r="Z30" s="44" t="s">
        <v>46</v>
      </c>
      <c r="AA30" s="44" t="s">
        <v>46</v>
      </c>
      <c r="AB30" s="44" t="s">
        <v>289</v>
      </c>
    </row>
    <row r="31" spans="1:28">
      <c r="A31" s="44" t="s">
        <v>290</v>
      </c>
      <c r="B31" s="44" t="s">
        <v>30</v>
      </c>
      <c r="C31" s="44" t="s">
        <v>31</v>
      </c>
      <c r="D31" s="44" t="s">
        <v>291</v>
      </c>
      <c r="E31" s="44" t="s">
        <v>292</v>
      </c>
      <c r="F31" s="44" t="s">
        <v>293</v>
      </c>
      <c r="G31" s="44" t="s">
        <v>294</v>
      </c>
      <c r="H31" s="44">
        <v>8590</v>
      </c>
      <c r="I31" s="44">
        <v>7400</v>
      </c>
      <c r="J31" s="44" t="s">
        <v>295</v>
      </c>
      <c r="K31" s="44" t="s">
        <v>113</v>
      </c>
      <c r="L31" s="44" t="s">
        <v>38</v>
      </c>
      <c r="M31" s="44" t="s">
        <v>296</v>
      </c>
      <c r="N31" s="44" t="s">
        <v>290</v>
      </c>
      <c r="O31" s="44" t="s">
        <v>41</v>
      </c>
      <c r="P31" s="44" t="s">
        <v>297</v>
      </c>
      <c r="Q31" s="44" t="s">
        <v>298</v>
      </c>
      <c r="R31" s="44" t="s">
        <v>44</v>
      </c>
      <c r="S31" s="44" t="s">
        <v>62</v>
      </c>
      <c r="T31" s="44" t="s">
        <v>63</v>
      </c>
      <c r="U31" s="44" t="s">
        <v>46</v>
      </c>
      <c r="V31" s="44" t="s">
        <v>48</v>
      </c>
      <c r="W31" s="44" t="s">
        <v>46</v>
      </c>
      <c r="X31" s="44" t="s">
        <v>46</v>
      </c>
      <c r="Y31" s="44" t="s">
        <v>46</v>
      </c>
      <c r="Z31" s="44">
        <v>10.5</v>
      </c>
      <c r="AA31" s="44">
        <v>900</v>
      </c>
      <c r="AB31" s="44" t="s">
        <v>299</v>
      </c>
    </row>
    <row r="32" spans="1:28">
      <c r="A32" s="44" t="s">
        <v>50</v>
      </c>
      <c r="B32" s="44" t="s">
        <v>30</v>
      </c>
      <c r="C32" s="44" t="s">
        <v>31</v>
      </c>
      <c r="D32" s="44" t="s">
        <v>300</v>
      </c>
      <c r="E32" s="44" t="s">
        <v>301</v>
      </c>
      <c r="F32" s="44" t="s">
        <v>302</v>
      </c>
      <c r="G32" s="44" t="s">
        <v>303</v>
      </c>
      <c r="H32" s="44">
        <v>6690</v>
      </c>
      <c r="I32" s="44">
        <v>6490</v>
      </c>
      <c r="J32" s="44" t="s">
        <v>304</v>
      </c>
      <c r="K32" s="44" t="s">
        <v>71</v>
      </c>
      <c r="L32" s="44" t="s">
        <v>38</v>
      </c>
      <c r="M32" s="44" t="s">
        <v>46</v>
      </c>
      <c r="N32" s="44" t="s">
        <v>305</v>
      </c>
      <c r="O32" s="44" t="s">
        <v>306</v>
      </c>
      <c r="P32" s="44" t="s">
        <v>46</v>
      </c>
      <c r="Q32" s="44" t="s">
        <v>307</v>
      </c>
      <c r="R32" s="44" t="s">
        <v>44</v>
      </c>
      <c r="S32" s="44" t="s">
        <v>45</v>
      </c>
      <c r="T32" s="44" t="s">
        <v>46</v>
      </c>
      <c r="U32" s="44" t="s">
        <v>46</v>
      </c>
      <c r="V32" s="44" t="s">
        <v>47</v>
      </c>
      <c r="W32" s="44" t="s">
        <v>48</v>
      </c>
      <c r="X32" s="44" t="s">
        <v>46</v>
      </c>
      <c r="Y32" s="44" t="s">
        <v>46</v>
      </c>
      <c r="Z32" s="44" t="s">
        <v>46</v>
      </c>
      <c r="AA32" s="44" t="s">
        <v>46</v>
      </c>
      <c r="AB32" s="44" t="s">
        <v>308</v>
      </c>
    </row>
    <row r="33" spans="1:28">
      <c r="A33" s="44" t="s">
        <v>29</v>
      </c>
      <c r="B33" s="44" t="s">
        <v>30</v>
      </c>
      <c r="C33" s="44" t="s">
        <v>31</v>
      </c>
      <c r="D33" s="44" t="s">
        <v>309</v>
      </c>
      <c r="E33" s="44" t="s">
        <v>310</v>
      </c>
      <c r="F33" s="44" t="s">
        <v>311</v>
      </c>
      <c r="G33" s="44" t="s">
        <v>312</v>
      </c>
      <c r="H33" s="44">
        <v>27900</v>
      </c>
      <c r="I33" s="44">
        <v>25900</v>
      </c>
      <c r="J33" s="44" t="s">
        <v>304</v>
      </c>
      <c r="K33" s="44" t="s">
        <v>71</v>
      </c>
      <c r="L33" s="44" t="s">
        <v>38</v>
      </c>
      <c r="M33" s="44" t="s">
        <v>46</v>
      </c>
      <c r="N33" s="44" t="s">
        <v>40</v>
      </c>
      <c r="O33" s="44" t="s">
        <v>287</v>
      </c>
      <c r="P33" s="44" t="s">
        <v>75</v>
      </c>
      <c r="Q33" s="44" t="s">
        <v>313</v>
      </c>
      <c r="R33" s="44" t="s">
        <v>44</v>
      </c>
      <c r="S33" s="44" t="s">
        <v>45</v>
      </c>
      <c r="T33" s="44" t="s">
        <v>46</v>
      </c>
      <c r="U33" s="44" t="s">
        <v>46</v>
      </c>
      <c r="V33" s="44" t="s">
        <v>47</v>
      </c>
      <c r="W33" s="44" t="s">
        <v>48</v>
      </c>
      <c r="X33" s="44" t="s">
        <v>46</v>
      </c>
      <c r="Y33" s="44" t="s">
        <v>46</v>
      </c>
      <c r="Z33" s="44" t="s">
        <v>46</v>
      </c>
      <c r="AA33" s="44" t="s">
        <v>46</v>
      </c>
      <c r="AB33" s="44" t="s">
        <v>314</v>
      </c>
    </row>
    <row r="34" spans="1:28">
      <c r="A34" s="44" t="s">
        <v>29</v>
      </c>
      <c r="B34" s="44" t="s">
        <v>30</v>
      </c>
      <c r="C34" s="44" t="s">
        <v>31</v>
      </c>
      <c r="D34" s="44" t="s">
        <v>315</v>
      </c>
      <c r="E34" s="44" t="s">
        <v>316</v>
      </c>
      <c r="F34" s="44" t="s">
        <v>317</v>
      </c>
      <c r="G34" s="44" t="s">
        <v>318</v>
      </c>
      <c r="H34" s="44">
        <v>14900</v>
      </c>
      <c r="I34" s="44">
        <v>13900</v>
      </c>
      <c r="J34" s="44" t="s">
        <v>304</v>
      </c>
      <c r="K34" s="44" t="s">
        <v>71</v>
      </c>
      <c r="L34" s="44" t="s">
        <v>38</v>
      </c>
      <c r="M34" s="44" t="s">
        <v>46</v>
      </c>
      <c r="N34" s="44" t="s">
        <v>73</v>
      </c>
      <c r="O34" s="44" t="s">
        <v>287</v>
      </c>
      <c r="P34" s="44" t="s">
        <v>273</v>
      </c>
      <c r="Q34" s="44" t="s">
        <v>319</v>
      </c>
      <c r="R34" s="44" t="s">
        <v>44</v>
      </c>
      <c r="S34" s="44" t="s">
        <v>77</v>
      </c>
      <c r="T34" s="44" t="s">
        <v>46</v>
      </c>
      <c r="U34" s="44" t="s">
        <v>78</v>
      </c>
      <c r="V34" s="44" t="s">
        <v>47</v>
      </c>
      <c r="W34" s="44" t="s">
        <v>48</v>
      </c>
      <c r="X34" s="44" t="s">
        <v>46</v>
      </c>
      <c r="Y34" s="44" t="s">
        <v>46</v>
      </c>
      <c r="Z34" s="44" t="s">
        <v>46</v>
      </c>
      <c r="AA34" s="44" t="s">
        <v>46</v>
      </c>
      <c r="AB34" s="44" t="s">
        <v>320</v>
      </c>
    </row>
    <row r="35" spans="1:28">
      <c r="A35" s="44" t="s">
        <v>29</v>
      </c>
      <c r="B35" s="44" t="s">
        <v>30</v>
      </c>
      <c r="C35" s="44" t="s">
        <v>31</v>
      </c>
      <c r="D35" s="44" t="s">
        <v>321</v>
      </c>
      <c r="E35" s="44" t="s">
        <v>322</v>
      </c>
      <c r="F35" s="44" t="s">
        <v>323</v>
      </c>
      <c r="G35" s="44" t="s">
        <v>324</v>
      </c>
      <c r="H35" s="44">
        <v>16900</v>
      </c>
      <c r="I35" s="44">
        <v>14900</v>
      </c>
      <c r="J35" s="44" t="s">
        <v>304</v>
      </c>
      <c r="K35" s="44" t="s">
        <v>71</v>
      </c>
      <c r="L35" s="44" t="s">
        <v>38</v>
      </c>
      <c r="M35" s="44" t="s">
        <v>46</v>
      </c>
      <c r="N35" s="44" t="s">
        <v>73</v>
      </c>
      <c r="O35" s="44" t="s">
        <v>287</v>
      </c>
      <c r="P35" s="44" t="s">
        <v>281</v>
      </c>
      <c r="Q35" s="44" t="s">
        <v>319</v>
      </c>
      <c r="R35" s="44" t="s">
        <v>44</v>
      </c>
      <c r="S35" s="44" t="s">
        <v>77</v>
      </c>
      <c r="T35" s="44" t="s">
        <v>46</v>
      </c>
      <c r="U35" s="44" t="s">
        <v>78</v>
      </c>
      <c r="V35" s="44" t="s">
        <v>47</v>
      </c>
      <c r="W35" s="44" t="s">
        <v>48</v>
      </c>
      <c r="X35" s="44" t="s">
        <v>46</v>
      </c>
      <c r="Y35" s="44" t="s">
        <v>46</v>
      </c>
      <c r="Z35" s="44" t="s">
        <v>46</v>
      </c>
      <c r="AA35" s="44" t="s">
        <v>46</v>
      </c>
      <c r="AB35" s="44" t="s">
        <v>320</v>
      </c>
    </row>
    <row r="36" spans="1:28">
      <c r="A36" s="44" t="s">
        <v>50</v>
      </c>
      <c r="B36" s="44" t="s">
        <v>30</v>
      </c>
      <c r="C36" s="44" t="s">
        <v>31</v>
      </c>
      <c r="D36" s="44" t="s">
        <v>325</v>
      </c>
      <c r="E36" s="44" t="s">
        <v>326</v>
      </c>
      <c r="F36" s="44" t="s">
        <v>327</v>
      </c>
      <c r="G36" s="44" t="s">
        <v>328</v>
      </c>
      <c r="H36" s="44">
        <v>28900</v>
      </c>
      <c r="I36" s="44">
        <v>23310</v>
      </c>
      <c r="J36" s="44" t="s">
        <v>304</v>
      </c>
      <c r="K36" s="44" t="s">
        <v>71</v>
      </c>
      <c r="L36" s="44" t="s">
        <v>38</v>
      </c>
      <c r="M36" s="44" t="s">
        <v>46</v>
      </c>
      <c r="N36" s="44" t="s">
        <v>57</v>
      </c>
      <c r="O36" s="44" t="s">
        <v>287</v>
      </c>
      <c r="P36" s="44" t="s">
        <v>329</v>
      </c>
      <c r="Q36" s="44" t="s">
        <v>330</v>
      </c>
      <c r="R36" s="44" t="s">
        <v>106</v>
      </c>
      <c r="S36" s="44" t="s">
        <v>62</v>
      </c>
      <c r="T36" s="44" t="s">
        <v>63</v>
      </c>
      <c r="U36" s="44" t="s">
        <v>46</v>
      </c>
      <c r="V36" s="44" t="s">
        <v>47</v>
      </c>
      <c r="W36" s="44" t="s">
        <v>48</v>
      </c>
      <c r="X36" s="44" t="s">
        <v>64</v>
      </c>
      <c r="Y36" s="44" t="s">
        <v>46</v>
      </c>
      <c r="Z36" s="44">
        <v>350</v>
      </c>
      <c r="AA36" s="44">
        <v>1200</v>
      </c>
      <c r="AB36" s="44" t="s">
        <v>331</v>
      </c>
    </row>
    <row r="37" spans="1:28">
      <c r="A37" s="44" t="s">
        <v>50</v>
      </c>
      <c r="B37" s="44" t="s">
        <v>30</v>
      </c>
      <c r="C37" s="44" t="s">
        <v>31</v>
      </c>
      <c r="D37" s="44" t="s">
        <v>332</v>
      </c>
      <c r="E37" s="44" t="s">
        <v>333</v>
      </c>
      <c r="F37" s="44" t="s">
        <v>334</v>
      </c>
      <c r="G37" s="44" t="s">
        <v>335</v>
      </c>
      <c r="H37" s="44">
        <v>29490</v>
      </c>
      <c r="I37" s="44">
        <v>25990</v>
      </c>
      <c r="J37" s="44" t="s">
        <v>304</v>
      </c>
      <c r="K37" s="44" t="s">
        <v>71</v>
      </c>
      <c r="L37" s="44" t="s">
        <v>38</v>
      </c>
      <c r="M37" s="44" t="s">
        <v>46</v>
      </c>
      <c r="N37" s="44" t="s">
        <v>57</v>
      </c>
      <c r="O37" s="44" t="s">
        <v>336</v>
      </c>
      <c r="P37" s="44" t="s">
        <v>337</v>
      </c>
      <c r="Q37" s="44" t="s">
        <v>338</v>
      </c>
      <c r="R37" s="44" t="s">
        <v>61</v>
      </c>
      <c r="S37" s="44" t="s">
        <v>62</v>
      </c>
      <c r="T37" s="44" t="s">
        <v>63</v>
      </c>
      <c r="U37" s="44" t="s">
        <v>46</v>
      </c>
      <c r="V37" s="44" t="s">
        <v>47</v>
      </c>
      <c r="W37" s="44" t="s">
        <v>48</v>
      </c>
      <c r="X37" s="44" t="s">
        <v>339</v>
      </c>
      <c r="Y37" s="44" t="s">
        <v>46</v>
      </c>
      <c r="Z37" s="44">
        <v>480</v>
      </c>
      <c r="AA37" s="44">
        <v>2000</v>
      </c>
      <c r="AB37" s="44" t="s">
        <v>340</v>
      </c>
    </row>
    <row r="38" spans="1:28">
      <c r="A38" s="44" t="s">
        <v>50</v>
      </c>
      <c r="B38" s="44" t="s">
        <v>30</v>
      </c>
      <c r="C38" s="44" t="s">
        <v>31</v>
      </c>
      <c r="D38" s="44" t="s">
        <v>341</v>
      </c>
      <c r="E38" s="44" t="s">
        <v>342</v>
      </c>
      <c r="F38" s="44" t="s">
        <v>343</v>
      </c>
      <c r="G38" s="44" t="s">
        <v>344</v>
      </c>
      <c r="H38" s="44">
        <v>27900</v>
      </c>
      <c r="I38" s="44">
        <v>24900</v>
      </c>
      <c r="J38" s="44" t="s">
        <v>345</v>
      </c>
      <c r="K38" s="44" t="s">
        <v>71</v>
      </c>
      <c r="L38" s="44" t="s">
        <v>38</v>
      </c>
      <c r="M38" s="44" t="s">
        <v>46</v>
      </c>
      <c r="N38" s="44" t="s">
        <v>57</v>
      </c>
      <c r="O38" s="44" t="s">
        <v>346</v>
      </c>
      <c r="P38" s="44" t="s">
        <v>347</v>
      </c>
      <c r="Q38" s="44" t="s">
        <v>348</v>
      </c>
      <c r="R38" s="44" t="s">
        <v>61</v>
      </c>
      <c r="S38" s="44" t="s">
        <v>62</v>
      </c>
      <c r="T38" s="44" t="s">
        <v>63</v>
      </c>
      <c r="U38" s="44" t="s">
        <v>46</v>
      </c>
      <c r="V38" s="44" t="s">
        <v>47</v>
      </c>
      <c r="W38" s="44" t="s">
        <v>48</v>
      </c>
      <c r="X38" s="44" t="s">
        <v>46</v>
      </c>
      <c r="Y38" s="44" t="s">
        <v>46</v>
      </c>
      <c r="Z38" s="44" t="s">
        <v>46</v>
      </c>
      <c r="AA38" s="44" t="s">
        <v>46</v>
      </c>
      <c r="AB38" s="44" t="s">
        <v>349</v>
      </c>
    </row>
    <row r="39" spans="1:28">
      <c r="A39" s="44" t="s">
        <v>50</v>
      </c>
      <c r="B39" s="44" t="s">
        <v>30</v>
      </c>
      <c r="C39" s="44" t="s">
        <v>31</v>
      </c>
      <c r="D39" s="44" t="s">
        <v>350</v>
      </c>
      <c r="E39" s="44" t="s">
        <v>351</v>
      </c>
      <c r="F39" s="44" t="s">
        <v>352</v>
      </c>
      <c r="G39" s="44" t="s">
        <v>353</v>
      </c>
      <c r="H39" s="44">
        <v>6890</v>
      </c>
      <c r="I39" s="44">
        <v>6890</v>
      </c>
      <c r="J39" s="44" t="s">
        <v>345</v>
      </c>
      <c r="K39" s="44" t="s">
        <v>71</v>
      </c>
      <c r="L39" s="44" t="s">
        <v>38</v>
      </c>
      <c r="M39" s="44" t="s">
        <v>46</v>
      </c>
      <c r="N39" s="44" t="s">
        <v>354</v>
      </c>
      <c r="O39" s="44" t="s">
        <v>86</v>
      </c>
      <c r="P39" s="44" t="s">
        <v>130</v>
      </c>
      <c r="Q39" s="44" t="s">
        <v>355</v>
      </c>
      <c r="R39" s="44" t="s">
        <v>106</v>
      </c>
      <c r="S39" s="44" t="s">
        <v>62</v>
      </c>
      <c r="T39" s="44" t="s">
        <v>63</v>
      </c>
      <c r="U39" s="44" t="s">
        <v>46</v>
      </c>
      <c r="V39" s="44" t="s">
        <v>47</v>
      </c>
      <c r="W39" s="44" t="s">
        <v>48</v>
      </c>
      <c r="X39" s="44" t="s">
        <v>46</v>
      </c>
      <c r="Y39" s="44" t="s">
        <v>46</v>
      </c>
      <c r="Z39" s="44" t="s">
        <v>46</v>
      </c>
      <c r="AA39" s="44" t="s">
        <v>46</v>
      </c>
      <c r="AB39" s="44" t="s">
        <v>356</v>
      </c>
    </row>
    <row r="40" spans="1:28">
      <c r="A40" s="44" t="s">
        <v>29</v>
      </c>
      <c r="B40" s="44" t="s">
        <v>30</v>
      </c>
      <c r="C40" s="44" t="s">
        <v>31</v>
      </c>
      <c r="D40" s="44" t="s">
        <v>357</v>
      </c>
      <c r="E40" s="44" t="s">
        <v>358</v>
      </c>
      <c r="F40" s="44" t="s">
        <v>359</v>
      </c>
      <c r="G40" s="44" t="s">
        <v>360</v>
      </c>
      <c r="H40" s="44">
        <v>17490</v>
      </c>
      <c r="I40" s="44">
        <v>15900</v>
      </c>
      <c r="J40" s="44" t="s">
        <v>345</v>
      </c>
      <c r="K40" s="44" t="s">
        <v>71</v>
      </c>
      <c r="L40" s="44" t="s">
        <v>38</v>
      </c>
      <c r="M40" s="44" t="s">
        <v>46</v>
      </c>
      <c r="N40" s="44" t="s">
        <v>73</v>
      </c>
      <c r="O40" s="44" t="s">
        <v>287</v>
      </c>
      <c r="P40" s="44" t="s">
        <v>147</v>
      </c>
      <c r="Q40" s="44" t="s">
        <v>361</v>
      </c>
      <c r="R40" s="44" t="s">
        <v>44</v>
      </c>
      <c r="S40" s="44" t="s">
        <v>77</v>
      </c>
      <c r="T40" s="44" t="s">
        <v>46</v>
      </c>
      <c r="U40" s="44" t="s">
        <v>78</v>
      </c>
      <c r="V40" s="44" t="s">
        <v>47</v>
      </c>
      <c r="W40" s="44" t="s">
        <v>48</v>
      </c>
      <c r="X40" s="44" t="s">
        <v>46</v>
      </c>
      <c r="Y40" s="44" t="s">
        <v>46</v>
      </c>
      <c r="Z40" s="44" t="s">
        <v>46</v>
      </c>
      <c r="AA40" s="44" t="s">
        <v>46</v>
      </c>
      <c r="AB40" s="44" t="s">
        <v>362</v>
      </c>
    </row>
    <row r="41" spans="1:28">
      <c r="A41" s="44" t="s">
        <v>166</v>
      </c>
      <c r="B41" s="44" t="s">
        <v>30</v>
      </c>
      <c r="C41" s="44" t="s">
        <v>31</v>
      </c>
      <c r="D41" s="44" t="s">
        <v>363</v>
      </c>
      <c r="E41" s="44" t="s">
        <v>364</v>
      </c>
      <c r="F41" s="44" t="s">
        <v>365</v>
      </c>
      <c r="G41" s="44" t="s">
        <v>366</v>
      </c>
      <c r="H41" s="44">
        <v>1588</v>
      </c>
      <c r="I41" s="44">
        <v>950</v>
      </c>
      <c r="J41" s="44" t="s">
        <v>46</v>
      </c>
      <c r="K41" s="44" t="s">
        <v>46</v>
      </c>
      <c r="L41" s="44" t="s">
        <v>367</v>
      </c>
      <c r="M41" s="44" t="s">
        <v>368</v>
      </c>
      <c r="N41" s="44" t="s">
        <v>369</v>
      </c>
      <c r="O41" s="44" t="s">
        <v>46</v>
      </c>
      <c r="P41" s="44" t="s">
        <v>46</v>
      </c>
      <c r="Q41" s="44" t="s">
        <v>46</v>
      </c>
      <c r="R41" s="44" t="s">
        <v>46</v>
      </c>
      <c r="S41" s="44" t="s">
        <v>45</v>
      </c>
      <c r="T41" s="44" t="s">
        <v>46</v>
      </c>
      <c r="U41" s="44" t="s">
        <v>46</v>
      </c>
      <c r="V41" s="44" t="s">
        <v>46</v>
      </c>
      <c r="W41" s="44" t="s">
        <v>46</v>
      </c>
      <c r="X41" s="44" t="s">
        <v>46</v>
      </c>
      <c r="Y41" s="44" t="s">
        <v>46</v>
      </c>
      <c r="Z41" s="44" t="s">
        <v>46</v>
      </c>
      <c r="AA41" s="44" t="s">
        <v>46</v>
      </c>
      <c r="AB41" s="44" t="s">
        <v>46</v>
      </c>
    </row>
    <row r="42" spans="1:28">
      <c r="A42" s="44" t="s">
        <v>290</v>
      </c>
      <c r="B42" s="44" t="s">
        <v>30</v>
      </c>
      <c r="C42" s="44" t="s">
        <v>31</v>
      </c>
      <c r="D42" s="44" t="s">
        <v>370</v>
      </c>
      <c r="E42" s="44" t="s">
        <v>371</v>
      </c>
      <c r="F42" s="44" t="s">
        <v>372</v>
      </c>
      <c r="G42" s="44" t="s">
        <v>373</v>
      </c>
      <c r="H42" s="44">
        <v>4790</v>
      </c>
      <c r="I42" s="44">
        <v>4100</v>
      </c>
      <c r="J42" s="44" t="s">
        <v>374</v>
      </c>
      <c r="K42" s="44" t="s">
        <v>71</v>
      </c>
      <c r="L42" s="44" t="s">
        <v>38</v>
      </c>
      <c r="M42" s="44" t="s">
        <v>375</v>
      </c>
      <c r="N42" s="44" t="s">
        <v>290</v>
      </c>
      <c r="O42" s="44" t="s">
        <v>41</v>
      </c>
      <c r="P42" s="44" t="s">
        <v>376</v>
      </c>
      <c r="Q42" s="44" t="s">
        <v>377</v>
      </c>
      <c r="R42" s="44" t="s">
        <v>44</v>
      </c>
      <c r="S42" s="44" t="s">
        <v>62</v>
      </c>
      <c r="T42" s="44" t="s">
        <v>63</v>
      </c>
      <c r="U42" s="44" t="s">
        <v>46</v>
      </c>
      <c r="V42" s="44" t="s">
        <v>48</v>
      </c>
      <c r="W42" s="44" t="s">
        <v>48</v>
      </c>
      <c r="X42" s="44" t="s">
        <v>46</v>
      </c>
      <c r="Y42" s="44" t="s">
        <v>46</v>
      </c>
      <c r="Z42" s="44">
        <v>6</v>
      </c>
      <c r="AA42" s="44">
        <v>500</v>
      </c>
      <c r="AB42" s="44" t="s">
        <v>378</v>
      </c>
    </row>
    <row r="43" spans="1:28">
      <c r="A43" s="44" t="s">
        <v>166</v>
      </c>
      <c r="B43" s="44" t="s">
        <v>379</v>
      </c>
      <c r="C43" s="44" t="s">
        <v>380</v>
      </c>
      <c r="D43" s="44" t="s">
        <v>381</v>
      </c>
      <c r="E43" s="44" t="s">
        <v>382</v>
      </c>
      <c r="F43" s="44" t="s">
        <v>383</v>
      </c>
      <c r="G43" s="44" t="s">
        <v>384</v>
      </c>
      <c r="H43" s="44">
        <v>4990</v>
      </c>
      <c r="I43" s="44">
        <v>2180</v>
      </c>
      <c r="J43" s="44" t="s">
        <v>385</v>
      </c>
      <c r="K43" s="44" t="s">
        <v>37</v>
      </c>
      <c r="L43" s="44" t="s">
        <v>38</v>
      </c>
      <c r="M43" s="44" t="s">
        <v>386</v>
      </c>
      <c r="N43" s="44" t="s">
        <v>387</v>
      </c>
      <c r="O43" s="44" t="s">
        <v>388</v>
      </c>
      <c r="P43" s="44" t="s">
        <v>389</v>
      </c>
      <c r="Q43" s="44" t="s">
        <v>390</v>
      </c>
      <c r="R43" s="44" t="s">
        <v>44</v>
      </c>
      <c r="S43" s="44" t="s">
        <v>45</v>
      </c>
      <c r="T43" s="44" t="s">
        <v>46</v>
      </c>
      <c r="U43" s="44" t="s">
        <v>46</v>
      </c>
      <c r="V43" s="44" t="s">
        <v>47</v>
      </c>
      <c r="W43" s="44" t="s">
        <v>46</v>
      </c>
      <c r="X43" s="44" t="s">
        <v>46</v>
      </c>
      <c r="Y43" s="44" t="s">
        <v>46</v>
      </c>
      <c r="Z43" s="44" t="s">
        <v>46</v>
      </c>
      <c r="AA43" s="44" t="s">
        <v>46</v>
      </c>
      <c r="AB43" s="44" t="s">
        <v>391</v>
      </c>
    </row>
    <row r="44" spans="1:28">
      <c r="A44" s="44" t="s">
        <v>166</v>
      </c>
      <c r="B44" s="44" t="s">
        <v>379</v>
      </c>
      <c r="C44" s="44" t="s">
        <v>380</v>
      </c>
      <c r="D44" s="44" t="s">
        <v>392</v>
      </c>
      <c r="E44" s="44" t="s">
        <v>393</v>
      </c>
      <c r="F44" s="44" t="s">
        <v>394</v>
      </c>
      <c r="G44" s="44" t="s">
        <v>395</v>
      </c>
      <c r="H44" s="44">
        <v>9960</v>
      </c>
      <c r="I44" s="44">
        <v>5980</v>
      </c>
      <c r="J44" s="44" t="s">
        <v>55</v>
      </c>
      <c r="K44" s="44" t="s">
        <v>71</v>
      </c>
      <c r="L44" s="44" t="s">
        <v>38</v>
      </c>
      <c r="M44" s="44" t="s">
        <v>396</v>
      </c>
      <c r="N44" s="44" t="s">
        <v>369</v>
      </c>
      <c r="O44" s="44" t="s">
        <v>41</v>
      </c>
      <c r="P44" s="44" t="s">
        <v>46</v>
      </c>
      <c r="Q44" s="44" t="s">
        <v>397</v>
      </c>
      <c r="R44" s="44" t="s">
        <v>44</v>
      </c>
      <c r="S44" s="44" t="s">
        <v>45</v>
      </c>
      <c r="T44" s="44" t="s">
        <v>46</v>
      </c>
      <c r="U44" s="44" t="s">
        <v>46</v>
      </c>
      <c r="V44" s="44" t="s">
        <v>47</v>
      </c>
      <c r="W44" s="44" t="s">
        <v>46</v>
      </c>
      <c r="X44" s="44" t="s">
        <v>46</v>
      </c>
      <c r="Y44" s="44" t="s">
        <v>46</v>
      </c>
      <c r="Z44" s="44" t="s">
        <v>46</v>
      </c>
      <c r="AA44" s="44" t="s">
        <v>46</v>
      </c>
      <c r="AB44" s="44" t="s">
        <v>398</v>
      </c>
    </row>
    <row r="45" spans="1:28">
      <c r="A45" s="44" t="s">
        <v>166</v>
      </c>
      <c r="B45" s="44" t="s">
        <v>379</v>
      </c>
      <c r="C45" s="44" t="s">
        <v>380</v>
      </c>
      <c r="D45" s="44" t="s">
        <v>399</v>
      </c>
      <c r="E45" s="44" t="s">
        <v>400</v>
      </c>
      <c r="F45" s="44" t="s">
        <v>401</v>
      </c>
      <c r="G45" s="44" t="s">
        <v>402</v>
      </c>
      <c r="H45" s="44">
        <v>9980</v>
      </c>
      <c r="I45" s="44">
        <v>4980</v>
      </c>
      <c r="J45" s="44" t="s">
        <v>403</v>
      </c>
      <c r="K45" s="44" t="s">
        <v>71</v>
      </c>
      <c r="L45" s="44" t="s">
        <v>38</v>
      </c>
      <c r="M45" s="44" t="s">
        <v>404</v>
      </c>
      <c r="N45" s="44" t="s">
        <v>405</v>
      </c>
      <c r="O45" s="44" t="s">
        <v>41</v>
      </c>
      <c r="P45" s="44" t="s">
        <v>46</v>
      </c>
      <c r="Q45" s="44" t="s">
        <v>406</v>
      </c>
      <c r="R45" s="44" t="s">
        <v>44</v>
      </c>
      <c r="S45" s="44" t="s">
        <v>45</v>
      </c>
      <c r="T45" s="44" t="s">
        <v>46</v>
      </c>
      <c r="U45" s="44" t="s">
        <v>46</v>
      </c>
      <c r="V45" s="44" t="s">
        <v>47</v>
      </c>
      <c r="W45" s="44" t="s">
        <v>46</v>
      </c>
      <c r="X45" s="44" t="s">
        <v>46</v>
      </c>
      <c r="Y45" s="44" t="s">
        <v>46</v>
      </c>
      <c r="Z45" s="44" t="s">
        <v>46</v>
      </c>
      <c r="AA45" s="44" t="s">
        <v>46</v>
      </c>
      <c r="AB45" s="44" t="s">
        <v>407</v>
      </c>
    </row>
    <row r="46" spans="1:28">
      <c r="A46" s="44" t="s">
        <v>166</v>
      </c>
      <c r="B46" s="44" t="s">
        <v>379</v>
      </c>
      <c r="C46" s="44" t="s">
        <v>380</v>
      </c>
      <c r="D46" s="44" t="s">
        <v>408</v>
      </c>
      <c r="E46" s="44" t="s">
        <v>409</v>
      </c>
      <c r="F46" s="44" t="s">
        <v>410</v>
      </c>
      <c r="G46" s="44" t="s">
        <v>411</v>
      </c>
      <c r="H46" s="44">
        <v>9980</v>
      </c>
      <c r="I46" s="44">
        <v>4980</v>
      </c>
      <c r="J46" s="44" t="s">
        <v>403</v>
      </c>
      <c r="K46" s="44" t="s">
        <v>71</v>
      </c>
      <c r="L46" s="44" t="s">
        <v>38</v>
      </c>
      <c r="M46" s="44" t="s">
        <v>404</v>
      </c>
      <c r="N46" s="44" t="s">
        <v>405</v>
      </c>
      <c r="O46" s="44" t="s">
        <v>183</v>
      </c>
      <c r="P46" s="44" t="s">
        <v>46</v>
      </c>
      <c r="Q46" s="44" t="s">
        <v>406</v>
      </c>
      <c r="R46" s="44" t="s">
        <v>44</v>
      </c>
      <c r="S46" s="44" t="s">
        <v>45</v>
      </c>
      <c r="T46" s="44" t="s">
        <v>46</v>
      </c>
      <c r="U46" s="44" t="s">
        <v>46</v>
      </c>
      <c r="V46" s="44" t="s">
        <v>47</v>
      </c>
      <c r="W46" s="44" t="s">
        <v>46</v>
      </c>
      <c r="X46" s="44" t="s">
        <v>46</v>
      </c>
      <c r="Y46" s="44" t="s">
        <v>46</v>
      </c>
      <c r="Z46" s="44" t="s">
        <v>46</v>
      </c>
      <c r="AA46" s="44" t="s">
        <v>46</v>
      </c>
      <c r="AB46" s="44" t="s">
        <v>407</v>
      </c>
    </row>
    <row r="47" spans="1:28">
      <c r="A47" s="44" t="s">
        <v>166</v>
      </c>
      <c r="B47" s="44" t="s">
        <v>379</v>
      </c>
      <c r="C47" s="44" t="s">
        <v>412</v>
      </c>
      <c r="D47" s="44" t="s">
        <v>413</v>
      </c>
      <c r="E47" s="44" t="s">
        <v>414</v>
      </c>
      <c r="F47" s="44" t="s">
        <v>415</v>
      </c>
      <c r="G47" s="44" t="s">
        <v>416</v>
      </c>
      <c r="H47" s="44">
        <v>8990</v>
      </c>
      <c r="I47" s="44">
        <v>5980</v>
      </c>
      <c r="J47" s="44" t="s">
        <v>417</v>
      </c>
      <c r="K47" s="44" t="s">
        <v>71</v>
      </c>
      <c r="L47" s="44" t="s">
        <v>38</v>
      </c>
      <c r="M47" s="44" t="s">
        <v>418</v>
      </c>
      <c r="N47" s="44" t="s">
        <v>419</v>
      </c>
      <c r="O47" s="44" t="s">
        <v>183</v>
      </c>
      <c r="P47" s="44" t="s">
        <v>46</v>
      </c>
      <c r="Q47" s="44" t="s">
        <v>420</v>
      </c>
      <c r="R47" s="44" t="s">
        <v>44</v>
      </c>
      <c r="S47" s="44" t="s">
        <v>45</v>
      </c>
      <c r="T47" s="44" t="s">
        <v>46</v>
      </c>
      <c r="U47" s="44" t="s">
        <v>46</v>
      </c>
      <c r="V47" s="44" t="s">
        <v>47</v>
      </c>
      <c r="W47" s="44" t="s">
        <v>46</v>
      </c>
      <c r="X47" s="44" t="s">
        <v>46</v>
      </c>
      <c r="Y47" s="44" t="s">
        <v>46</v>
      </c>
      <c r="Z47" s="44" t="s">
        <v>46</v>
      </c>
      <c r="AA47" s="44" t="s">
        <v>46</v>
      </c>
      <c r="AB47" s="44" t="s">
        <v>421</v>
      </c>
    </row>
    <row r="48" spans="1:28">
      <c r="A48" s="44" t="s">
        <v>166</v>
      </c>
      <c r="B48" s="44" t="s">
        <v>379</v>
      </c>
      <c r="C48" s="44" t="s">
        <v>412</v>
      </c>
      <c r="D48" s="44" t="s">
        <v>422</v>
      </c>
      <c r="E48" s="44" t="s">
        <v>423</v>
      </c>
      <c r="F48" s="44" t="s">
        <v>424</v>
      </c>
      <c r="G48" s="44" t="s">
        <v>425</v>
      </c>
      <c r="H48" s="44">
        <v>8990</v>
      </c>
      <c r="I48" s="44">
        <v>5980</v>
      </c>
      <c r="J48" s="44" t="s">
        <v>417</v>
      </c>
      <c r="K48" s="44" t="s">
        <v>71</v>
      </c>
      <c r="L48" s="44" t="s">
        <v>38</v>
      </c>
      <c r="M48" s="44" t="s">
        <v>418</v>
      </c>
      <c r="N48" s="44" t="s">
        <v>419</v>
      </c>
      <c r="O48" s="44" t="s">
        <v>41</v>
      </c>
      <c r="P48" s="44" t="s">
        <v>46</v>
      </c>
      <c r="Q48" s="44" t="s">
        <v>420</v>
      </c>
      <c r="R48" s="44" t="s">
        <v>44</v>
      </c>
      <c r="S48" s="44" t="s">
        <v>45</v>
      </c>
      <c r="T48" s="44" t="s">
        <v>46</v>
      </c>
      <c r="U48" s="44" t="s">
        <v>46</v>
      </c>
      <c r="V48" s="44" t="s">
        <v>47</v>
      </c>
      <c r="W48" s="44" t="s">
        <v>46</v>
      </c>
      <c r="X48" s="44" t="s">
        <v>46</v>
      </c>
      <c r="Y48" s="44" t="s">
        <v>46</v>
      </c>
      <c r="Z48" s="44" t="s">
        <v>46</v>
      </c>
      <c r="AA48" s="44" t="s">
        <v>46</v>
      </c>
      <c r="AB48" s="44" t="s">
        <v>421</v>
      </c>
    </row>
    <row r="49" spans="1:28">
      <c r="A49" s="44" t="s">
        <v>166</v>
      </c>
      <c r="B49" s="44" t="s">
        <v>379</v>
      </c>
      <c r="C49" s="44" t="s">
        <v>380</v>
      </c>
      <c r="D49" s="44" t="s">
        <v>426</v>
      </c>
      <c r="E49" s="44" t="s">
        <v>427</v>
      </c>
      <c r="F49" s="44" t="s">
        <v>428</v>
      </c>
      <c r="G49" s="44" t="s">
        <v>429</v>
      </c>
      <c r="H49" s="44">
        <v>3990</v>
      </c>
      <c r="I49" s="44">
        <v>2480</v>
      </c>
      <c r="J49" s="44" t="s">
        <v>190</v>
      </c>
      <c r="K49" s="44" t="s">
        <v>71</v>
      </c>
      <c r="L49" s="44" t="s">
        <v>38</v>
      </c>
      <c r="M49" s="44" t="s">
        <v>191</v>
      </c>
      <c r="N49" s="44" t="s">
        <v>430</v>
      </c>
      <c r="O49" s="44" t="s">
        <v>388</v>
      </c>
      <c r="P49" s="44" t="s">
        <v>431</v>
      </c>
      <c r="Q49" s="44" t="s">
        <v>432</v>
      </c>
      <c r="R49" s="44" t="s">
        <v>44</v>
      </c>
      <c r="S49" s="44" t="s">
        <v>45</v>
      </c>
      <c r="T49" s="44" t="s">
        <v>46</v>
      </c>
      <c r="U49" s="44" t="s">
        <v>46</v>
      </c>
      <c r="V49" s="44" t="s">
        <v>47</v>
      </c>
      <c r="W49" s="44" t="s">
        <v>46</v>
      </c>
      <c r="X49" s="44" t="s">
        <v>46</v>
      </c>
      <c r="Y49" s="44" t="s">
        <v>46</v>
      </c>
      <c r="Z49" s="44" t="s">
        <v>46</v>
      </c>
      <c r="AA49" s="44" t="s">
        <v>46</v>
      </c>
      <c r="AB49" s="44" t="s">
        <v>433</v>
      </c>
    </row>
    <row r="50" spans="1:28">
      <c r="A50" s="44" t="s">
        <v>155</v>
      </c>
      <c r="B50" s="44" t="s">
        <v>379</v>
      </c>
      <c r="C50" s="44" t="s">
        <v>380</v>
      </c>
      <c r="D50" s="44" t="s">
        <v>434</v>
      </c>
      <c r="E50" s="44" t="s">
        <v>435</v>
      </c>
      <c r="F50" s="44" t="s">
        <v>436</v>
      </c>
      <c r="G50" s="44" t="s">
        <v>437</v>
      </c>
      <c r="H50" s="44">
        <v>5980</v>
      </c>
      <c r="I50" s="44">
        <v>3980</v>
      </c>
      <c r="J50" s="44" t="s">
        <v>46</v>
      </c>
      <c r="K50" s="44" t="s">
        <v>46</v>
      </c>
      <c r="L50" s="44" t="s">
        <v>38</v>
      </c>
      <c r="M50" s="44" t="s">
        <v>46</v>
      </c>
      <c r="N50" s="44" t="s">
        <v>438</v>
      </c>
      <c r="O50" s="44" t="s">
        <v>46</v>
      </c>
      <c r="P50" s="44" t="s">
        <v>46</v>
      </c>
      <c r="Q50" s="44" t="s">
        <v>46</v>
      </c>
      <c r="R50" s="44" t="s">
        <v>46</v>
      </c>
      <c r="S50" s="44" t="s">
        <v>45</v>
      </c>
      <c r="T50" s="44" t="s">
        <v>46</v>
      </c>
      <c r="U50" s="44" t="s">
        <v>46</v>
      </c>
      <c r="V50" s="44" t="s">
        <v>46</v>
      </c>
      <c r="W50" s="44" t="s">
        <v>46</v>
      </c>
      <c r="X50" s="44" t="s">
        <v>46</v>
      </c>
      <c r="Y50" s="44" t="s">
        <v>46</v>
      </c>
      <c r="Z50" s="44" t="s">
        <v>46</v>
      </c>
      <c r="AA50" s="44" t="s">
        <v>46</v>
      </c>
      <c r="AB50" s="44" t="s">
        <v>46</v>
      </c>
    </row>
    <row r="51" spans="1:28">
      <c r="A51" s="44" t="s">
        <v>155</v>
      </c>
      <c r="B51" s="44" t="s">
        <v>379</v>
      </c>
      <c r="C51" s="44" t="s">
        <v>380</v>
      </c>
      <c r="D51" s="44" t="s">
        <v>439</v>
      </c>
      <c r="E51" s="44" t="s">
        <v>440</v>
      </c>
      <c r="F51" s="44" t="s">
        <v>441</v>
      </c>
      <c r="G51" s="44" t="s">
        <v>442</v>
      </c>
      <c r="H51" s="44">
        <v>6990</v>
      </c>
      <c r="I51" s="44">
        <v>4980</v>
      </c>
      <c r="J51" s="44" t="s">
        <v>46</v>
      </c>
      <c r="K51" s="44" t="s">
        <v>46</v>
      </c>
      <c r="L51" s="44" t="s">
        <v>38</v>
      </c>
      <c r="M51" s="44" t="s">
        <v>443</v>
      </c>
      <c r="N51" s="44" t="s">
        <v>444</v>
      </c>
      <c r="O51" s="44" t="s">
        <v>46</v>
      </c>
      <c r="P51" s="44" t="s">
        <v>46</v>
      </c>
      <c r="Q51" s="44" t="s">
        <v>46</v>
      </c>
      <c r="R51" s="44" t="s">
        <v>46</v>
      </c>
      <c r="S51" s="44" t="s">
        <v>45</v>
      </c>
      <c r="T51" s="44" t="s">
        <v>46</v>
      </c>
      <c r="U51" s="44" t="s">
        <v>46</v>
      </c>
      <c r="V51" s="44" t="s">
        <v>46</v>
      </c>
      <c r="W51" s="44" t="s">
        <v>46</v>
      </c>
      <c r="X51" s="44" t="s">
        <v>46</v>
      </c>
      <c r="Y51" s="44" t="s">
        <v>46</v>
      </c>
      <c r="Z51" s="44" t="s">
        <v>46</v>
      </c>
      <c r="AA51" s="44" t="s">
        <v>46</v>
      </c>
      <c r="AB51" s="44" t="s">
        <v>46</v>
      </c>
    </row>
    <row r="52" spans="1:28">
      <c r="A52" s="44" t="s">
        <v>155</v>
      </c>
      <c r="B52" s="44" t="s">
        <v>379</v>
      </c>
      <c r="C52" s="44" t="s">
        <v>380</v>
      </c>
      <c r="D52" s="44" t="s">
        <v>445</v>
      </c>
      <c r="E52" s="44" t="s">
        <v>446</v>
      </c>
      <c r="F52" s="44" t="s">
        <v>447</v>
      </c>
      <c r="G52" s="44" t="s">
        <v>448</v>
      </c>
      <c r="H52" s="44">
        <v>6990</v>
      </c>
      <c r="I52" s="44">
        <v>4980</v>
      </c>
      <c r="J52" s="44" t="s">
        <v>46</v>
      </c>
      <c r="K52" s="44" t="s">
        <v>46</v>
      </c>
      <c r="L52" s="44" t="s">
        <v>38</v>
      </c>
      <c r="M52" s="44" t="s">
        <v>443</v>
      </c>
      <c r="N52" s="44" t="s">
        <v>444</v>
      </c>
      <c r="O52" s="44" t="s">
        <v>46</v>
      </c>
      <c r="P52" s="44" t="s">
        <v>46</v>
      </c>
      <c r="Q52" s="44" t="s">
        <v>46</v>
      </c>
      <c r="R52" s="44" t="s">
        <v>46</v>
      </c>
      <c r="S52" s="44" t="s">
        <v>45</v>
      </c>
      <c r="T52" s="44" t="s">
        <v>46</v>
      </c>
      <c r="U52" s="44" t="s">
        <v>46</v>
      </c>
      <c r="V52" s="44" t="s">
        <v>46</v>
      </c>
      <c r="W52" s="44" t="s">
        <v>46</v>
      </c>
      <c r="X52" s="44" t="s">
        <v>46</v>
      </c>
      <c r="Y52" s="44" t="s">
        <v>46</v>
      </c>
      <c r="Z52" s="44" t="s">
        <v>46</v>
      </c>
      <c r="AA52" s="44" t="s">
        <v>46</v>
      </c>
      <c r="AB52" s="44" t="s">
        <v>46</v>
      </c>
    </row>
    <row r="53" spans="1:28">
      <c r="A53" s="44" t="s">
        <v>166</v>
      </c>
      <c r="B53" s="44" t="s">
        <v>379</v>
      </c>
      <c r="C53" s="44" t="s">
        <v>380</v>
      </c>
      <c r="D53" s="44" t="s">
        <v>449</v>
      </c>
      <c r="E53" s="44" t="s">
        <v>450</v>
      </c>
      <c r="F53" s="44" t="s">
        <v>451</v>
      </c>
      <c r="G53" s="44" t="s">
        <v>452</v>
      </c>
      <c r="H53" s="44">
        <v>3990</v>
      </c>
      <c r="I53" s="44">
        <v>3132</v>
      </c>
      <c r="J53" s="44" t="s">
        <v>453</v>
      </c>
      <c r="K53" s="44" t="s">
        <v>56</v>
      </c>
      <c r="L53" s="44" t="s">
        <v>38</v>
      </c>
      <c r="M53" s="44" t="s">
        <v>454</v>
      </c>
      <c r="N53" s="44" t="s">
        <v>455</v>
      </c>
      <c r="O53" s="44" t="s">
        <v>456</v>
      </c>
      <c r="P53" s="44" t="s">
        <v>46</v>
      </c>
      <c r="Q53" s="44" t="s">
        <v>457</v>
      </c>
      <c r="R53" s="44" t="s">
        <v>44</v>
      </c>
      <c r="S53" s="44" t="s">
        <v>45</v>
      </c>
      <c r="T53" s="44" t="s">
        <v>46</v>
      </c>
      <c r="U53" s="44" t="s">
        <v>46</v>
      </c>
      <c r="V53" s="44" t="s">
        <v>47</v>
      </c>
      <c r="W53" s="44" t="s">
        <v>46</v>
      </c>
      <c r="X53" s="44" t="s">
        <v>46</v>
      </c>
      <c r="Y53" s="44" t="s">
        <v>46</v>
      </c>
      <c r="Z53" s="44" t="s">
        <v>46</v>
      </c>
      <c r="AA53" s="44" t="s">
        <v>46</v>
      </c>
      <c r="AB53" s="44" t="s">
        <v>458</v>
      </c>
    </row>
    <row r="54" spans="1:28">
      <c r="A54" s="44" t="s">
        <v>166</v>
      </c>
      <c r="B54" s="44" t="s">
        <v>379</v>
      </c>
      <c r="C54" s="44" t="s">
        <v>380</v>
      </c>
      <c r="D54" s="44" t="s">
        <v>459</v>
      </c>
      <c r="E54" s="44" t="s">
        <v>460</v>
      </c>
      <c r="F54" s="44" t="s">
        <v>461</v>
      </c>
      <c r="G54" s="44" t="s">
        <v>462</v>
      </c>
      <c r="H54" s="44">
        <v>3990</v>
      </c>
      <c r="I54" s="44">
        <v>3132</v>
      </c>
      <c r="J54" s="44" t="s">
        <v>453</v>
      </c>
      <c r="K54" s="44" t="s">
        <v>56</v>
      </c>
      <c r="L54" s="44" t="s">
        <v>38</v>
      </c>
      <c r="M54" s="44" t="s">
        <v>454</v>
      </c>
      <c r="N54" s="44" t="s">
        <v>455</v>
      </c>
      <c r="O54" s="44" t="s">
        <v>306</v>
      </c>
      <c r="P54" s="44" t="s">
        <v>46</v>
      </c>
      <c r="Q54" s="44" t="s">
        <v>457</v>
      </c>
      <c r="R54" s="44" t="s">
        <v>44</v>
      </c>
      <c r="S54" s="44" t="s">
        <v>45</v>
      </c>
      <c r="T54" s="44" t="s">
        <v>46</v>
      </c>
      <c r="U54" s="44" t="s">
        <v>46</v>
      </c>
      <c r="V54" s="44" t="s">
        <v>47</v>
      </c>
      <c r="W54" s="44" t="s">
        <v>46</v>
      </c>
      <c r="X54" s="44" t="s">
        <v>46</v>
      </c>
      <c r="Y54" s="44" t="s">
        <v>46</v>
      </c>
      <c r="Z54" s="44" t="s">
        <v>46</v>
      </c>
      <c r="AA54" s="44" t="s">
        <v>46</v>
      </c>
      <c r="AB54" s="44" t="s">
        <v>463</v>
      </c>
    </row>
    <row r="55" spans="1:28">
      <c r="A55" s="44" t="s">
        <v>166</v>
      </c>
      <c r="B55" s="44" t="s">
        <v>379</v>
      </c>
      <c r="C55" s="44" t="s">
        <v>380</v>
      </c>
      <c r="D55" s="44" t="s">
        <v>464</v>
      </c>
      <c r="E55" s="44" t="s">
        <v>465</v>
      </c>
      <c r="F55" s="44" t="s">
        <v>466</v>
      </c>
      <c r="G55" s="44" t="s">
        <v>467</v>
      </c>
      <c r="H55" s="44">
        <v>3990</v>
      </c>
      <c r="I55" s="44">
        <v>3132</v>
      </c>
      <c r="J55" s="44" t="s">
        <v>453</v>
      </c>
      <c r="K55" s="44" t="s">
        <v>56</v>
      </c>
      <c r="L55" s="44" t="s">
        <v>38</v>
      </c>
      <c r="M55" s="44" t="s">
        <v>454</v>
      </c>
      <c r="N55" s="44" t="s">
        <v>455</v>
      </c>
      <c r="O55" s="44" t="s">
        <v>468</v>
      </c>
      <c r="P55" s="44" t="s">
        <v>46</v>
      </c>
      <c r="Q55" s="44" t="s">
        <v>457</v>
      </c>
      <c r="R55" s="44" t="s">
        <v>44</v>
      </c>
      <c r="S55" s="44" t="s">
        <v>45</v>
      </c>
      <c r="T55" s="44" t="s">
        <v>46</v>
      </c>
      <c r="U55" s="44" t="s">
        <v>46</v>
      </c>
      <c r="V55" s="44" t="s">
        <v>47</v>
      </c>
      <c r="W55" s="44" t="s">
        <v>46</v>
      </c>
      <c r="X55" s="44" t="s">
        <v>46</v>
      </c>
      <c r="Y55" s="44" t="s">
        <v>46</v>
      </c>
      <c r="Z55" s="44" t="s">
        <v>46</v>
      </c>
      <c r="AA55" s="44" t="s">
        <v>46</v>
      </c>
      <c r="AB55" s="44" t="s">
        <v>463</v>
      </c>
    </row>
    <row r="56" spans="1:28">
      <c r="A56" s="44" t="s">
        <v>166</v>
      </c>
      <c r="B56" s="44" t="s">
        <v>379</v>
      </c>
      <c r="C56" s="44" t="s">
        <v>412</v>
      </c>
      <c r="D56" s="44" t="s">
        <v>469</v>
      </c>
      <c r="E56" s="44" t="s">
        <v>470</v>
      </c>
      <c r="F56" s="44" t="s">
        <v>471</v>
      </c>
      <c r="G56" s="44" t="s">
        <v>472</v>
      </c>
      <c r="H56" s="44">
        <v>2990</v>
      </c>
      <c r="I56" s="44">
        <v>2001</v>
      </c>
      <c r="J56" s="44" t="s">
        <v>201</v>
      </c>
      <c r="K56" s="44" t="s">
        <v>71</v>
      </c>
      <c r="L56" s="44" t="s">
        <v>38</v>
      </c>
      <c r="M56" s="44" t="s">
        <v>296</v>
      </c>
      <c r="N56" s="44" t="s">
        <v>192</v>
      </c>
      <c r="O56" s="44" t="s">
        <v>473</v>
      </c>
      <c r="P56" s="44" t="s">
        <v>46</v>
      </c>
      <c r="Q56" s="44" t="s">
        <v>474</v>
      </c>
      <c r="R56" s="44" t="s">
        <v>44</v>
      </c>
      <c r="S56" s="44" t="s">
        <v>45</v>
      </c>
      <c r="T56" s="44" t="s">
        <v>46</v>
      </c>
      <c r="U56" s="44" t="s">
        <v>46</v>
      </c>
      <c r="V56" s="44" t="s">
        <v>475</v>
      </c>
      <c r="W56" s="44" t="s">
        <v>46</v>
      </c>
      <c r="X56" s="44" t="s">
        <v>46</v>
      </c>
      <c r="Y56" s="44" t="s">
        <v>46</v>
      </c>
      <c r="Z56" s="44" t="s">
        <v>46</v>
      </c>
      <c r="AA56" s="44" t="s">
        <v>46</v>
      </c>
      <c r="AB56" s="44" t="s">
        <v>476</v>
      </c>
    </row>
    <row r="57" spans="1:28">
      <c r="A57" s="44" t="s">
        <v>166</v>
      </c>
      <c r="B57" s="44" t="s">
        <v>379</v>
      </c>
      <c r="C57" s="44" t="s">
        <v>412</v>
      </c>
      <c r="D57" s="44" t="s">
        <v>477</v>
      </c>
      <c r="E57" s="44" t="s">
        <v>478</v>
      </c>
      <c r="F57" s="44" t="s">
        <v>479</v>
      </c>
      <c r="G57" s="44" t="s">
        <v>480</v>
      </c>
      <c r="H57" s="44">
        <v>2990</v>
      </c>
      <c r="I57" s="44">
        <v>2001</v>
      </c>
      <c r="J57" s="44" t="s">
        <v>201</v>
      </c>
      <c r="K57" s="44" t="s">
        <v>71</v>
      </c>
      <c r="L57" s="44" t="s">
        <v>38</v>
      </c>
      <c r="M57" s="44" t="s">
        <v>296</v>
      </c>
      <c r="N57" s="44" t="s">
        <v>192</v>
      </c>
      <c r="O57" s="44" t="s">
        <v>41</v>
      </c>
      <c r="P57" s="44" t="s">
        <v>46</v>
      </c>
      <c r="Q57" s="44" t="s">
        <v>474</v>
      </c>
      <c r="R57" s="44" t="s">
        <v>44</v>
      </c>
      <c r="S57" s="44" t="s">
        <v>45</v>
      </c>
      <c r="T57" s="44" t="s">
        <v>46</v>
      </c>
      <c r="U57" s="44" t="s">
        <v>46</v>
      </c>
      <c r="V57" s="44" t="s">
        <v>475</v>
      </c>
      <c r="W57" s="44" t="s">
        <v>46</v>
      </c>
      <c r="X57" s="44" t="s">
        <v>46</v>
      </c>
      <c r="Y57" s="44" t="s">
        <v>46</v>
      </c>
      <c r="Z57" s="44" t="s">
        <v>46</v>
      </c>
      <c r="AA57" s="44" t="s">
        <v>46</v>
      </c>
      <c r="AB57" s="44" t="s">
        <v>476</v>
      </c>
    </row>
    <row r="58" spans="1:28">
      <c r="A58" s="44" t="s">
        <v>155</v>
      </c>
      <c r="B58" s="44" t="s">
        <v>481</v>
      </c>
      <c r="C58" s="44" t="s">
        <v>482</v>
      </c>
      <c r="D58" s="44" t="s">
        <v>483</v>
      </c>
      <c r="E58" s="44" t="s">
        <v>484</v>
      </c>
      <c r="F58" s="44" t="s">
        <v>485</v>
      </c>
      <c r="G58" s="44" t="s">
        <v>486</v>
      </c>
      <c r="H58" s="44">
        <v>1990</v>
      </c>
      <c r="I58" s="44">
        <v>1490</v>
      </c>
      <c r="J58" s="44" t="s">
        <v>487</v>
      </c>
      <c r="K58" s="44" t="s">
        <v>37</v>
      </c>
      <c r="L58" s="44" t="s">
        <v>38</v>
      </c>
      <c r="M58" s="44" t="s">
        <v>488</v>
      </c>
      <c r="N58" s="44" t="s">
        <v>489</v>
      </c>
      <c r="O58" s="44" t="s">
        <v>287</v>
      </c>
      <c r="P58" s="44" t="s">
        <v>490</v>
      </c>
      <c r="Q58" s="44" t="s">
        <v>46</v>
      </c>
      <c r="R58" s="44" t="s">
        <v>46</v>
      </c>
      <c r="S58" s="44" t="s">
        <v>45</v>
      </c>
      <c r="T58" s="44" t="s">
        <v>46</v>
      </c>
      <c r="U58" s="44" t="s">
        <v>46</v>
      </c>
      <c r="V58" s="44" t="s">
        <v>46</v>
      </c>
      <c r="W58" s="44" t="s">
        <v>46</v>
      </c>
      <c r="X58" s="44" t="s">
        <v>46</v>
      </c>
      <c r="Y58" s="44" t="s">
        <v>46</v>
      </c>
      <c r="Z58" s="44" t="s">
        <v>46</v>
      </c>
      <c r="AA58" s="44" t="s">
        <v>46</v>
      </c>
      <c r="AB58" s="44" t="s">
        <v>491</v>
      </c>
    </row>
    <row r="59" spans="1:28">
      <c r="A59" s="44" t="s">
        <v>492</v>
      </c>
      <c r="B59" s="44" t="s">
        <v>493</v>
      </c>
      <c r="C59" s="44" t="s">
        <v>494</v>
      </c>
      <c r="D59" s="44" t="s">
        <v>495</v>
      </c>
      <c r="E59" s="44" t="s">
        <v>496</v>
      </c>
      <c r="F59" s="44" t="s">
        <v>497</v>
      </c>
      <c r="G59" s="44" t="s">
        <v>498</v>
      </c>
      <c r="H59" s="44">
        <v>9990</v>
      </c>
      <c r="I59" s="44">
        <v>7990</v>
      </c>
      <c r="J59" s="44" t="s">
        <v>210</v>
      </c>
      <c r="K59" s="44" t="s">
        <v>56</v>
      </c>
      <c r="L59" s="44" t="s">
        <v>38</v>
      </c>
      <c r="M59" s="44" t="s">
        <v>499</v>
      </c>
      <c r="N59" s="44" t="s">
        <v>492</v>
      </c>
      <c r="O59" s="44" t="s">
        <v>287</v>
      </c>
      <c r="P59" s="44" t="s">
        <v>500</v>
      </c>
      <c r="Q59" s="44" t="s">
        <v>501</v>
      </c>
      <c r="R59" s="44" t="s">
        <v>44</v>
      </c>
      <c r="S59" s="44" t="s">
        <v>45</v>
      </c>
      <c r="T59" s="44" t="s">
        <v>46</v>
      </c>
      <c r="U59" s="44" t="s">
        <v>46</v>
      </c>
      <c r="V59" s="44" t="s">
        <v>47</v>
      </c>
      <c r="W59" s="44" t="s">
        <v>502</v>
      </c>
      <c r="X59" s="44" t="s">
        <v>46</v>
      </c>
      <c r="Y59" s="44" t="s">
        <v>503</v>
      </c>
      <c r="Z59" s="44" t="s">
        <v>46</v>
      </c>
      <c r="AA59" s="44" t="s">
        <v>46</v>
      </c>
      <c r="AB59" s="44" t="s">
        <v>504</v>
      </c>
    </row>
    <row r="60" spans="1:28">
      <c r="A60" s="44" t="s">
        <v>155</v>
      </c>
      <c r="B60" s="44" t="s">
        <v>505</v>
      </c>
      <c r="C60" s="44" t="s">
        <v>506</v>
      </c>
      <c r="D60" s="44" t="s">
        <v>507</v>
      </c>
      <c r="E60" s="44" t="s">
        <v>508</v>
      </c>
      <c r="F60" s="44" t="s">
        <v>509</v>
      </c>
      <c r="G60" s="44" t="s">
        <v>510</v>
      </c>
      <c r="H60" s="44">
        <v>4280</v>
      </c>
      <c r="I60" s="44">
        <v>2980</v>
      </c>
      <c r="J60" s="44" t="s">
        <v>511</v>
      </c>
      <c r="K60" s="44" t="s">
        <v>181</v>
      </c>
      <c r="L60" s="44" t="s">
        <v>181</v>
      </c>
      <c r="M60" s="44" t="s">
        <v>512</v>
      </c>
      <c r="N60" s="44" t="s">
        <v>513</v>
      </c>
      <c r="O60" s="44" t="s">
        <v>514</v>
      </c>
      <c r="P60" s="44" t="s">
        <v>515</v>
      </c>
      <c r="Q60" s="44" t="s">
        <v>46</v>
      </c>
      <c r="R60" s="44" t="s">
        <v>44</v>
      </c>
      <c r="S60" s="44" t="s">
        <v>45</v>
      </c>
      <c r="T60" s="44" t="s">
        <v>46</v>
      </c>
      <c r="U60" s="44" t="s">
        <v>46</v>
      </c>
      <c r="V60" s="44" t="s">
        <v>47</v>
      </c>
      <c r="W60" s="44" t="s">
        <v>46</v>
      </c>
      <c r="X60" s="44" t="s">
        <v>46</v>
      </c>
      <c r="Y60" s="44" t="s">
        <v>46</v>
      </c>
      <c r="Z60" s="44" t="s">
        <v>46</v>
      </c>
      <c r="AA60" s="44" t="s">
        <v>46</v>
      </c>
      <c r="AB60" s="44" t="s">
        <v>516</v>
      </c>
    </row>
    <row r="61" spans="1:28">
      <c r="A61" s="44" t="s">
        <v>155</v>
      </c>
      <c r="B61" s="44" t="s">
        <v>481</v>
      </c>
      <c r="C61" s="44" t="s">
        <v>482</v>
      </c>
      <c r="D61" s="44" t="s">
        <v>517</v>
      </c>
      <c r="E61" s="44" t="s">
        <v>518</v>
      </c>
      <c r="F61" s="44" t="s">
        <v>519</v>
      </c>
      <c r="G61" s="44" t="s">
        <v>520</v>
      </c>
      <c r="H61" s="44">
        <v>20900</v>
      </c>
      <c r="I61" s="44">
        <v>12990</v>
      </c>
      <c r="J61" s="44" t="s">
        <v>521</v>
      </c>
      <c r="K61" s="44" t="s">
        <v>71</v>
      </c>
      <c r="L61" s="44" t="s">
        <v>38</v>
      </c>
      <c r="M61" s="44" t="s">
        <v>522</v>
      </c>
      <c r="N61" s="44" t="s">
        <v>523</v>
      </c>
      <c r="O61" s="44" t="s">
        <v>183</v>
      </c>
      <c r="P61" s="44" t="s">
        <v>524</v>
      </c>
      <c r="Q61" s="44" t="s">
        <v>525</v>
      </c>
      <c r="R61" s="44" t="s">
        <v>44</v>
      </c>
      <c r="S61" s="44" t="s">
        <v>45</v>
      </c>
      <c r="T61" s="44" t="s">
        <v>46</v>
      </c>
      <c r="U61" s="44" t="s">
        <v>46</v>
      </c>
      <c r="V61" s="44" t="s">
        <v>526</v>
      </c>
      <c r="W61" s="44" t="s">
        <v>48</v>
      </c>
      <c r="X61" s="44" t="s">
        <v>46</v>
      </c>
      <c r="Y61" s="44" t="s">
        <v>46</v>
      </c>
      <c r="Z61" s="44" t="s">
        <v>46</v>
      </c>
      <c r="AA61" s="44" t="s">
        <v>46</v>
      </c>
      <c r="AB61" s="44" t="s">
        <v>527</v>
      </c>
    </row>
    <row r="62" spans="1:28">
      <c r="A62" s="44" t="s">
        <v>50</v>
      </c>
      <c r="B62" s="44" t="s">
        <v>481</v>
      </c>
      <c r="C62" s="44" t="s">
        <v>482</v>
      </c>
      <c r="D62" s="44" t="s">
        <v>528</v>
      </c>
      <c r="E62" s="44" t="s">
        <v>529</v>
      </c>
      <c r="F62" s="44" t="s">
        <v>530</v>
      </c>
      <c r="G62" s="44" t="s">
        <v>531</v>
      </c>
      <c r="H62" s="44">
        <v>19900</v>
      </c>
      <c r="I62" s="44">
        <v>17900</v>
      </c>
      <c r="J62" s="44" t="s">
        <v>532</v>
      </c>
      <c r="K62" s="44" t="s">
        <v>71</v>
      </c>
      <c r="L62" s="44" t="s">
        <v>38</v>
      </c>
      <c r="M62" s="44" t="s">
        <v>533</v>
      </c>
      <c r="N62" s="44" t="s">
        <v>94</v>
      </c>
      <c r="O62" s="44" t="s">
        <v>46</v>
      </c>
      <c r="P62" s="44" t="s">
        <v>534</v>
      </c>
      <c r="Q62" s="44" t="s">
        <v>535</v>
      </c>
      <c r="R62" s="44" t="s">
        <v>44</v>
      </c>
      <c r="S62" s="44" t="s">
        <v>45</v>
      </c>
      <c r="T62" s="44" t="s">
        <v>46</v>
      </c>
      <c r="U62" s="44" t="s">
        <v>46</v>
      </c>
      <c r="V62" s="44" t="s">
        <v>536</v>
      </c>
      <c r="W62" s="44" t="s">
        <v>537</v>
      </c>
      <c r="X62" s="44" t="s">
        <v>46</v>
      </c>
      <c r="Y62" s="44" t="s">
        <v>46</v>
      </c>
      <c r="Z62" s="44" t="s">
        <v>46</v>
      </c>
      <c r="AA62" s="44" t="s">
        <v>46</v>
      </c>
      <c r="AB62" s="44" t="s">
        <v>538</v>
      </c>
    </row>
    <row r="63" spans="1:28">
      <c r="A63" s="44" t="s">
        <v>50</v>
      </c>
      <c r="B63" s="44" t="s">
        <v>481</v>
      </c>
      <c r="C63" s="44" t="s">
        <v>482</v>
      </c>
      <c r="D63" s="44" t="s">
        <v>539</v>
      </c>
      <c r="E63" s="44" t="s">
        <v>540</v>
      </c>
      <c r="F63" s="44" t="s">
        <v>541</v>
      </c>
      <c r="G63" s="44" t="s">
        <v>542</v>
      </c>
      <c r="H63" s="44">
        <v>25490</v>
      </c>
      <c r="I63" s="44">
        <v>22900</v>
      </c>
      <c r="J63" s="44" t="s">
        <v>543</v>
      </c>
      <c r="K63" s="44" t="s">
        <v>37</v>
      </c>
      <c r="L63" s="44" t="s">
        <v>38</v>
      </c>
      <c r="M63" s="44" t="s">
        <v>544</v>
      </c>
      <c r="N63" s="44" t="s">
        <v>94</v>
      </c>
      <c r="O63" s="44" t="s">
        <v>46</v>
      </c>
      <c r="P63" s="44" t="s">
        <v>545</v>
      </c>
      <c r="Q63" s="44" t="s">
        <v>546</v>
      </c>
      <c r="R63" s="44" t="s">
        <v>44</v>
      </c>
      <c r="S63" s="44" t="s">
        <v>45</v>
      </c>
      <c r="T63" s="44" t="s">
        <v>46</v>
      </c>
      <c r="U63" s="44" t="s">
        <v>46</v>
      </c>
      <c r="V63" s="44" t="s">
        <v>536</v>
      </c>
      <c r="W63" s="44" t="s">
        <v>537</v>
      </c>
      <c r="X63" s="44" t="s">
        <v>46</v>
      </c>
      <c r="Y63" s="44" t="s">
        <v>46</v>
      </c>
      <c r="Z63" s="44" t="s">
        <v>46</v>
      </c>
      <c r="AA63" s="44" t="s">
        <v>46</v>
      </c>
      <c r="AB63" s="44" t="s">
        <v>538</v>
      </c>
    </row>
    <row r="64" spans="1:28">
      <c r="A64" s="44" t="s">
        <v>29</v>
      </c>
      <c r="B64" s="44" t="s">
        <v>481</v>
      </c>
      <c r="C64" s="44" t="s">
        <v>482</v>
      </c>
      <c r="D64" s="44" t="s">
        <v>547</v>
      </c>
      <c r="E64" s="44" t="s">
        <v>548</v>
      </c>
      <c r="F64" s="44" t="s">
        <v>549</v>
      </c>
      <c r="G64" s="44" t="s">
        <v>550</v>
      </c>
      <c r="H64" s="44">
        <v>11900</v>
      </c>
      <c r="I64" s="44">
        <v>10900</v>
      </c>
      <c r="J64" s="44" t="s">
        <v>532</v>
      </c>
      <c r="K64" s="44" t="s">
        <v>71</v>
      </c>
      <c r="L64" s="44" t="s">
        <v>38</v>
      </c>
      <c r="M64" s="44" t="s">
        <v>533</v>
      </c>
      <c r="N64" s="44" t="s">
        <v>551</v>
      </c>
      <c r="O64" s="44" t="s">
        <v>552</v>
      </c>
      <c r="P64" s="44" t="s">
        <v>553</v>
      </c>
      <c r="Q64" s="44" t="s">
        <v>554</v>
      </c>
      <c r="R64" s="44" t="s">
        <v>44</v>
      </c>
      <c r="S64" s="44" t="s">
        <v>45</v>
      </c>
      <c r="T64" s="44" t="s">
        <v>46</v>
      </c>
      <c r="U64" s="44" t="s">
        <v>46</v>
      </c>
      <c r="V64" s="44" t="s">
        <v>536</v>
      </c>
      <c r="W64" s="44" t="s">
        <v>555</v>
      </c>
      <c r="X64" s="44" t="s">
        <v>46</v>
      </c>
      <c r="Y64" s="44" t="s">
        <v>46</v>
      </c>
      <c r="Z64" s="44" t="s">
        <v>46</v>
      </c>
      <c r="AA64" s="44" t="s">
        <v>46</v>
      </c>
      <c r="AB64" s="44" t="s">
        <v>556</v>
      </c>
    </row>
    <row r="65" spans="1:28">
      <c r="A65" s="44" t="s">
        <v>50</v>
      </c>
      <c r="B65" s="44" t="s">
        <v>481</v>
      </c>
      <c r="C65" s="44" t="s">
        <v>482</v>
      </c>
      <c r="D65" s="44" t="s">
        <v>557</v>
      </c>
      <c r="E65" s="44" t="s">
        <v>558</v>
      </c>
      <c r="F65" s="44" t="s">
        <v>559</v>
      </c>
      <c r="G65" s="44" t="s">
        <v>560</v>
      </c>
      <c r="H65" s="44">
        <v>6600</v>
      </c>
      <c r="I65" s="44">
        <v>6000</v>
      </c>
      <c r="J65" s="44" t="s">
        <v>532</v>
      </c>
      <c r="K65" s="44" t="s">
        <v>71</v>
      </c>
      <c r="L65" s="44" t="s">
        <v>38</v>
      </c>
      <c r="M65" s="44" t="s">
        <v>533</v>
      </c>
      <c r="N65" s="44" t="s">
        <v>305</v>
      </c>
      <c r="O65" s="44" t="s">
        <v>46</v>
      </c>
      <c r="P65" s="44" t="s">
        <v>561</v>
      </c>
      <c r="Q65" s="44" t="s">
        <v>562</v>
      </c>
      <c r="R65" s="44" t="s">
        <v>44</v>
      </c>
      <c r="S65" s="44" t="s">
        <v>45</v>
      </c>
      <c r="T65" s="44" t="s">
        <v>46</v>
      </c>
      <c r="U65" s="44" t="s">
        <v>46</v>
      </c>
      <c r="V65" s="44" t="s">
        <v>536</v>
      </c>
      <c r="W65" s="44" t="s">
        <v>537</v>
      </c>
      <c r="X65" s="44" t="s">
        <v>46</v>
      </c>
      <c r="Y65" s="44" t="s">
        <v>46</v>
      </c>
      <c r="Z65" s="44" t="s">
        <v>46</v>
      </c>
      <c r="AA65" s="44" t="s">
        <v>46</v>
      </c>
      <c r="AB65" s="44" t="s">
        <v>563</v>
      </c>
    </row>
    <row r="66" spans="1:28">
      <c r="A66" s="44" t="s">
        <v>155</v>
      </c>
      <c r="B66" s="44" t="s">
        <v>564</v>
      </c>
      <c r="C66" s="44" t="s">
        <v>565</v>
      </c>
      <c r="D66" s="44" t="s">
        <v>566</v>
      </c>
      <c r="E66" s="44" t="s">
        <v>567</v>
      </c>
      <c r="F66" s="44" t="s">
        <v>568</v>
      </c>
      <c r="G66" s="44" t="s">
        <v>569</v>
      </c>
      <c r="H66" s="44">
        <v>15800</v>
      </c>
      <c r="I66" s="44">
        <v>13888</v>
      </c>
      <c r="J66" s="44" t="s">
        <v>570</v>
      </c>
      <c r="K66" s="44" t="s">
        <v>71</v>
      </c>
      <c r="L66" s="44" t="s">
        <v>38</v>
      </c>
      <c r="M66" s="44" t="s">
        <v>571</v>
      </c>
      <c r="N66" s="44" t="s">
        <v>572</v>
      </c>
      <c r="O66" s="44" t="s">
        <v>183</v>
      </c>
      <c r="P66" s="44" t="s">
        <v>46</v>
      </c>
      <c r="Q66" s="44" t="s">
        <v>573</v>
      </c>
      <c r="R66" s="44" t="s">
        <v>44</v>
      </c>
      <c r="S66" s="44" t="s">
        <v>45</v>
      </c>
      <c r="T66" s="44" t="s">
        <v>46</v>
      </c>
      <c r="U66" s="44" t="s">
        <v>46</v>
      </c>
      <c r="V66" s="44" t="s">
        <v>47</v>
      </c>
      <c r="W66" s="44" t="s">
        <v>46</v>
      </c>
      <c r="X66" s="44" t="s">
        <v>46</v>
      </c>
      <c r="Y66" s="44" t="s">
        <v>46</v>
      </c>
      <c r="Z66" s="44" t="s">
        <v>46</v>
      </c>
      <c r="AA66" s="44" t="s">
        <v>46</v>
      </c>
      <c r="AB66" s="44" t="s">
        <v>574</v>
      </c>
    </row>
    <row r="67" spans="1:28">
      <c r="A67" s="44" t="s">
        <v>155</v>
      </c>
      <c r="B67" s="44" t="s">
        <v>564</v>
      </c>
      <c r="C67" s="44" t="s">
        <v>565</v>
      </c>
      <c r="D67" s="44" t="s">
        <v>575</v>
      </c>
      <c r="E67" s="44" t="s">
        <v>576</v>
      </c>
      <c r="F67" s="44" t="s">
        <v>577</v>
      </c>
      <c r="G67" s="44" t="s">
        <v>578</v>
      </c>
      <c r="H67" s="44">
        <v>18800</v>
      </c>
      <c r="I67" s="44">
        <v>18800</v>
      </c>
      <c r="J67" s="44" t="s">
        <v>46</v>
      </c>
      <c r="K67" s="44" t="s">
        <v>46</v>
      </c>
      <c r="L67" s="44" t="s">
        <v>38</v>
      </c>
      <c r="M67" s="44" t="s">
        <v>46</v>
      </c>
      <c r="N67" s="44" t="s">
        <v>572</v>
      </c>
      <c r="O67" s="44" t="s">
        <v>183</v>
      </c>
      <c r="P67" s="44" t="s">
        <v>46</v>
      </c>
      <c r="Q67" s="44" t="s">
        <v>579</v>
      </c>
      <c r="R67" s="44" t="s">
        <v>44</v>
      </c>
      <c r="S67" s="44" t="s">
        <v>45</v>
      </c>
      <c r="T67" s="44" t="s">
        <v>46</v>
      </c>
      <c r="U67" s="44" t="s">
        <v>46</v>
      </c>
      <c r="V67" s="44" t="s">
        <v>47</v>
      </c>
      <c r="W67" s="44" t="s">
        <v>46</v>
      </c>
      <c r="X67" s="44" t="s">
        <v>46</v>
      </c>
      <c r="Y67" s="44" t="s">
        <v>46</v>
      </c>
      <c r="Z67" s="44" t="s">
        <v>46</v>
      </c>
      <c r="AA67" s="44" t="s">
        <v>46</v>
      </c>
      <c r="AB67" s="44" t="s">
        <v>580</v>
      </c>
    </row>
    <row r="68" spans="1:28">
      <c r="A68" s="44" t="s">
        <v>155</v>
      </c>
      <c r="B68" s="44" t="s">
        <v>564</v>
      </c>
      <c r="C68" s="44" t="s">
        <v>565</v>
      </c>
      <c r="D68" s="44" t="s">
        <v>581</v>
      </c>
      <c r="E68" s="44" t="s">
        <v>582</v>
      </c>
      <c r="F68" s="44" t="s">
        <v>583</v>
      </c>
      <c r="G68" s="44" t="s">
        <v>584</v>
      </c>
      <c r="H68" s="44">
        <v>34600</v>
      </c>
      <c r="I68" s="44">
        <v>29800</v>
      </c>
      <c r="J68" s="44" t="s">
        <v>46</v>
      </c>
      <c r="K68" s="44" t="s">
        <v>46</v>
      </c>
      <c r="L68" s="44" t="s">
        <v>38</v>
      </c>
      <c r="M68" s="44" t="s">
        <v>46</v>
      </c>
      <c r="N68" s="44" t="s">
        <v>572</v>
      </c>
      <c r="O68" s="44" t="s">
        <v>183</v>
      </c>
      <c r="P68" s="44" t="s">
        <v>46</v>
      </c>
      <c r="Q68" s="44" t="s">
        <v>573</v>
      </c>
      <c r="R68" s="44" t="s">
        <v>44</v>
      </c>
      <c r="S68" s="44" t="s">
        <v>45</v>
      </c>
      <c r="T68" s="44" t="s">
        <v>46</v>
      </c>
      <c r="U68" s="44" t="s">
        <v>46</v>
      </c>
      <c r="V68" s="44" t="s">
        <v>47</v>
      </c>
      <c r="W68" s="44" t="s">
        <v>46</v>
      </c>
      <c r="X68" s="44" t="s">
        <v>46</v>
      </c>
      <c r="Y68" s="44" t="s">
        <v>46</v>
      </c>
      <c r="Z68" s="44" t="s">
        <v>46</v>
      </c>
      <c r="AA68" s="44" t="s">
        <v>46</v>
      </c>
      <c r="AB68" s="44" t="s">
        <v>585</v>
      </c>
    </row>
    <row r="69" spans="1:28">
      <c r="A69" s="44" t="s">
        <v>155</v>
      </c>
      <c r="B69" s="44" t="s">
        <v>564</v>
      </c>
      <c r="C69" s="44" t="s">
        <v>565</v>
      </c>
      <c r="D69" s="44" t="s">
        <v>586</v>
      </c>
      <c r="E69" s="44" t="s">
        <v>587</v>
      </c>
      <c r="F69" s="44" t="s">
        <v>588</v>
      </c>
      <c r="G69" s="44" t="s">
        <v>589</v>
      </c>
      <c r="H69" s="44">
        <v>4980</v>
      </c>
      <c r="I69" s="44">
        <v>4980</v>
      </c>
      <c r="J69" s="44" t="s">
        <v>46</v>
      </c>
      <c r="K69" s="44" t="s">
        <v>46</v>
      </c>
      <c r="L69" s="44" t="s">
        <v>38</v>
      </c>
      <c r="M69" s="44" t="s">
        <v>46</v>
      </c>
      <c r="N69" s="44" t="s">
        <v>572</v>
      </c>
      <c r="O69" s="44" t="s">
        <v>590</v>
      </c>
      <c r="P69" s="44" t="s">
        <v>46</v>
      </c>
      <c r="Q69" s="44" t="s">
        <v>591</v>
      </c>
      <c r="R69" s="44" t="s">
        <v>44</v>
      </c>
      <c r="S69" s="44" t="s">
        <v>45</v>
      </c>
      <c r="T69" s="44" t="s">
        <v>46</v>
      </c>
      <c r="U69" s="44" t="s">
        <v>46</v>
      </c>
      <c r="V69" s="44" t="s">
        <v>47</v>
      </c>
      <c r="W69" s="44" t="s">
        <v>46</v>
      </c>
      <c r="X69" s="44" t="s">
        <v>46</v>
      </c>
      <c r="Y69" s="44" t="s">
        <v>46</v>
      </c>
      <c r="Z69" s="44" t="s">
        <v>46</v>
      </c>
      <c r="AA69" s="44" t="s">
        <v>46</v>
      </c>
      <c r="AB69" s="44" t="s">
        <v>592</v>
      </c>
    </row>
    <row r="70" spans="1:28">
      <c r="A70" s="44" t="s">
        <v>155</v>
      </c>
      <c r="B70" s="44" t="s">
        <v>564</v>
      </c>
      <c r="C70" s="44" t="s">
        <v>565</v>
      </c>
      <c r="D70" s="44" t="s">
        <v>593</v>
      </c>
      <c r="E70" s="44" t="s">
        <v>594</v>
      </c>
      <c r="F70" s="44" t="s">
        <v>595</v>
      </c>
      <c r="G70" s="44" t="s">
        <v>596</v>
      </c>
      <c r="H70" s="44">
        <v>5680</v>
      </c>
      <c r="I70" s="44">
        <v>3988</v>
      </c>
      <c r="J70" s="44" t="s">
        <v>597</v>
      </c>
      <c r="K70" s="44" t="s">
        <v>56</v>
      </c>
      <c r="L70" s="44" t="s">
        <v>38</v>
      </c>
      <c r="M70" s="44" t="s">
        <v>598</v>
      </c>
      <c r="N70" s="44" t="s">
        <v>572</v>
      </c>
      <c r="O70" s="44" t="s">
        <v>590</v>
      </c>
      <c r="P70" s="44" t="s">
        <v>46</v>
      </c>
      <c r="Q70" s="44" t="s">
        <v>599</v>
      </c>
      <c r="R70" s="44" t="s">
        <v>44</v>
      </c>
      <c r="S70" s="44" t="s">
        <v>45</v>
      </c>
      <c r="T70" s="44" t="s">
        <v>46</v>
      </c>
      <c r="U70" s="44" t="s">
        <v>46</v>
      </c>
      <c r="V70" s="44" t="s">
        <v>47</v>
      </c>
      <c r="W70" s="44" t="s">
        <v>46</v>
      </c>
      <c r="X70" s="44" t="s">
        <v>46</v>
      </c>
      <c r="Y70" s="44" t="s">
        <v>46</v>
      </c>
      <c r="Z70" s="44" t="s">
        <v>46</v>
      </c>
      <c r="AA70" s="44" t="s">
        <v>46</v>
      </c>
      <c r="AB70" s="44" t="s">
        <v>600</v>
      </c>
    </row>
    <row r="71" spans="1:28">
      <c r="A71" s="44" t="s">
        <v>290</v>
      </c>
      <c r="B71" s="44" t="s">
        <v>481</v>
      </c>
      <c r="C71" s="44" t="s">
        <v>482</v>
      </c>
      <c r="D71" s="44" t="s">
        <v>601</v>
      </c>
      <c r="E71" s="44" t="s">
        <v>602</v>
      </c>
      <c r="F71" s="44" t="s">
        <v>603</v>
      </c>
      <c r="G71" s="44" t="s">
        <v>604</v>
      </c>
      <c r="H71" s="44">
        <v>4990</v>
      </c>
      <c r="I71" s="44">
        <v>3990</v>
      </c>
      <c r="J71" s="44" t="s">
        <v>605</v>
      </c>
      <c r="K71" s="44" t="s">
        <v>71</v>
      </c>
      <c r="L71" s="44" t="s">
        <v>38</v>
      </c>
      <c r="M71" s="44" t="s">
        <v>606</v>
      </c>
      <c r="N71" s="44" t="s">
        <v>290</v>
      </c>
      <c r="O71" s="44" t="s">
        <v>41</v>
      </c>
      <c r="P71" s="44" t="s">
        <v>607</v>
      </c>
      <c r="Q71" s="44" t="s">
        <v>608</v>
      </c>
      <c r="R71" s="44" t="s">
        <v>44</v>
      </c>
      <c r="S71" s="44" t="s">
        <v>45</v>
      </c>
      <c r="T71" s="44" t="s">
        <v>46</v>
      </c>
      <c r="U71" s="44" t="s">
        <v>46</v>
      </c>
      <c r="V71" s="44" t="s">
        <v>47</v>
      </c>
      <c r="W71" s="44" t="s">
        <v>46</v>
      </c>
      <c r="X71" s="44" t="s">
        <v>46</v>
      </c>
      <c r="Y71" s="44" t="s">
        <v>46</v>
      </c>
      <c r="Z71" s="44">
        <v>6</v>
      </c>
      <c r="AA71" s="44" t="s">
        <v>46</v>
      </c>
      <c r="AB71" s="44" t="s">
        <v>609</v>
      </c>
    </row>
    <row r="72" spans="1:28">
      <c r="A72" s="44" t="s">
        <v>155</v>
      </c>
      <c r="B72" s="44" t="s">
        <v>564</v>
      </c>
      <c r="C72" s="44" t="s">
        <v>565</v>
      </c>
      <c r="D72" s="44" t="s">
        <v>610</v>
      </c>
      <c r="E72" s="44" t="s">
        <v>611</v>
      </c>
      <c r="F72" s="44" t="s">
        <v>612</v>
      </c>
      <c r="G72" s="44" t="s">
        <v>613</v>
      </c>
      <c r="H72" s="44">
        <v>32800</v>
      </c>
      <c r="I72" s="44">
        <v>23800</v>
      </c>
      <c r="J72" s="44" t="s">
        <v>614</v>
      </c>
      <c r="K72" s="44" t="s">
        <v>71</v>
      </c>
      <c r="L72" s="44" t="s">
        <v>38</v>
      </c>
      <c r="M72" s="44" t="s">
        <v>46</v>
      </c>
      <c r="N72" s="44" t="s">
        <v>572</v>
      </c>
      <c r="O72" s="44" t="s">
        <v>615</v>
      </c>
      <c r="P72" s="44" t="s">
        <v>46</v>
      </c>
      <c r="Q72" s="44" t="s">
        <v>616</v>
      </c>
      <c r="R72" s="44" t="s">
        <v>44</v>
      </c>
      <c r="S72" s="44" t="s">
        <v>45</v>
      </c>
      <c r="T72" s="44" t="s">
        <v>46</v>
      </c>
      <c r="U72" s="44" t="s">
        <v>46</v>
      </c>
      <c r="V72" s="44" t="s">
        <v>47</v>
      </c>
      <c r="W72" s="44" t="s">
        <v>46</v>
      </c>
      <c r="X72" s="44" t="s">
        <v>46</v>
      </c>
      <c r="Y72" s="44" t="s">
        <v>46</v>
      </c>
      <c r="Z72" s="44" t="s">
        <v>46</v>
      </c>
      <c r="AA72" s="44" t="s">
        <v>46</v>
      </c>
      <c r="AB72" s="44" t="s">
        <v>617</v>
      </c>
    </row>
    <row r="73" spans="1:28">
      <c r="A73" s="44" t="s">
        <v>155</v>
      </c>
      <c r="B73" s="44" t="s">
        <v>564</v>
      </c>
      <c r="C73" s="44" t="s">
        <v>565</v>
      </c>
      <c r="D73" s="44" t="s">
        <v>618</v>
      </c>
      <c r="E73" s="44" t="s">
        <v>619</v>
      </c>
      <c r="F73" s="44" t="s">
        <v>620</v>
      </c>
      <c r="G73" s="44" t="s">
        <v>621</v>
      </c>
      <c r="H73" s="44">
        <v>32800</v>
      </c>
      <c r="I73" s="44">
        <v>23800</v>
      </c>
      <c r="J73" s="44" t="s">
        <v>614</v>
      </c>
      <c r="K73" s="44" t="s">
        <v>71</v>
      </c>
      <c r="L73" s="44" t="s">
        <v>38</v>
      </c>
      <c r="M73" s="44" t="s">
        <v>46</v>
      </c>
      <c r="N73" s="44" t="s">
        <v>572</v>
      </c>
      <c r="O73" s="44" t="s">
        <v>622</v>
      </c>
      <c r="P73" s="44" t="s">
        <v>46</v>
      </c>
      <c r="Q73" s="44" t="s">
        <v>616</v>
      </c>
      <c r="R73" s="44" t="s">
        <v>44</v>
      </c>
      <c r="S73" s="44" t="s">
        <v>45</v>
      </c>
      <c r="T73" s="44" t="s">
        <v>46</v>
      </c>
      <c r="U73" s="44" t="s">
        <v>46</v>
      </c>
      <c r="V73" s="44" t="s">
        <v>47</v>
      </c>
      <c r="W73" s="44" t="s">
        <v>46</v>
      </c>
      <c r="X73" s="44" t="s">
        <v>46</v>
      </c>
      <c r="Y73" s="44" t="s">
        <v>46</v>
      </c>
      <c r="Z73" s="44" t="s">
        <v>46</v>
      </c>
      <c r="AA73" s="44" t="s">
        <v>46</v>
      </c>
      <c r="AB73" s="44" t="s">
        <v>617</v>
      </c>
    </row>
    <row r="74" spans="1:28">
      <c r="A74" s="44" t="s">
        <v>155</v>
      </c>
      <c r="B74" s="44" t="s">
        <v>564</v>
      </c>
      <c r="C74" s="44" t="s">
        <v>565</v>
      </c>
      <c r="D74" s="44" t="s">
        <v>623</v>
      </c>
      <c r="E74" s="44" t="s">
        <v>624</v>
      </c>
      <c r="F74" s="44" t="s">
        <v>625</v>
      </c>
      <c r="G74" s="44" t="s">
        <v>626</v>
      </c>
      <c r="H74" s="44">
        <v>3680</v>
      </c>
      <c r="I74" s="44">
        <v>2699</v>
      </c>
      <c r="J74" s="44" t="s">
        <v>614</v>
      </c>
      <c r="K74" s="44" t="s">
        <v>71</v>
      </c>
      <c r="L74" s="44" t="s">
        <v>38</v>
      </c>
      <c r="M74" s="44" t="s">
        <v>46</v>
      </c>
      <c r="N74" s="44" t="s">
        <v>572</v>
      </c>
      <c r="O74" s="44" t="s">
        <v>627</v>
      </c>
      <c r="P74" s="44" t="s">
        <v>46</v>
      </c>
      <c r="Q74" s="44" t="s">
        <v>628</v>
      </c>
      <c r="R74" s="44" t="s">
        <v>44</v>
      </c>
      <c r="S74" s="44" t="s">
        <v>45</v>
      </c>
      <c r="T74" s="44" t="s">
        <v>46</v>
      </c>
      <c r="U74" s="44" t="s">
        <v>46</v>
      </c>
      <c r="V74" s="44" t="s">
        <v>47</v>
      </c>
      <c r="W74" s="44" t="s">
        <v>46</v>
      </c>
      <c r="X74" s="44" t="s">
        <v>46</v>
      </c>
      <c r="Y74" s="44" t="s">
        <v>46</v>
      </c>
      <c r="Z74" s="44" t="s">
        <v>46</v>
      </c>
      <c r="AA74" s="44" t="s">
        <v>46</v>
      </c>
      <c r="AB74" s="44" t="s">
        <v>629</v>
      </c>
    </row>
    <row r="75" spans="1:28">
      <c r="A75" s="44" t="s">
        <v>155</v>
      </c>
      <c r="B75" s="44" t="s">
        <v>481</v>
      </c>
      <c r="C75" s="44" t="s">
        <v>482</v>
      </c>
      <c r="D75" s="44" t="s">
        <v>630</v>
      </c>
      <c r="E75" s="44" t="s">
        <v>631</v>
      </c>
      <c r="F75" s="44" t="s">
        <v>632</v>
      </c>
      <c r="G75" s="44" t="s">
        <v>633</v>
      </c>
      <c r="H75" s="44">
        <v>4990</v>
      </c>
      <c r="I75" s="44">
        <v>3777</v>
      </c>
      <c r="J75" s="44" t="s">
        <v>46</v>
      </c>
      <c r="K75" s="44" t="s">
        <v>71</v>
      </c>
      <c r="L75" s="44" t="s">
        <v>38</v>
      </c>
      <c r="M75" s="44" t="s">
        <v>46</v>
      </c>
      <c r="N75" s="44" t="s">
        <v>438</v>
      </c>
      <c r="O75" s="44" t="s">
        <v>306</v>
      </c>
      <c r="P75" s="44" t="s">
        <v>634</v>
      </c>
      <c r="Q75" s="44" t="s">
        <v>635</v>
      </c>
      <c r="R75" s="44" t="s">
        <v>44</v>
      </c>
      <c r="S75" s="44" t="s">
        <v>45</v>
      </c>
      <c r="T75" s="44" t="s">
        <v>46</v>
      </c>
      <c r="U75" s="44" t="s">
        <v>46</v>
      </c>
      <c r="V75" s="44" t="s">
        <v>47</v>
      </c>
      <c r="W75" s="44" t="s">
        <v>46</v>
      </c>
      <c r="X75" s="44" t="s">
        <v>46</v>
      </c>
      <c r="Y75" s="44" t="s">
        <v>46</v>
      </c>
      <c r="Z75" s="44" t="s">
        <v>46</v>
      </c>
      <c r="AA75" s="44" t="s">
        <v>46</v>
      </c>
      <c r="AB75" s="44" t="s">
        <v>636</v>
      </c>
    </row>
    <row r="76" spans="1:28">
      <c r="A76" s="44" t="s">
        <v>637</v>
      </c>
      <c r="B76" s="44" t="s">
        <v>638</v>
      </c>
      <c r="C76" s="44" t="s">
        <v>639</v>
      </c>
      <c r="D76" s="44" t="s">
        <v>640</v>
      </c>
      <c r="E76" s="44" t="s">
        <v>641</v>
      </c>
      <c r="F76" s="44" t="s">
        <v>642</v>
      </c>
      <c r="G76" s="44" t="s">
        <v>643</v>
      </c>
      <c r="H76" s="44">
        <v>1899</v>
      </c>
      <c r="I76" s="44">
        <v>1899</v>
      </c>
      <c r="J76" s="44" t="s">
        <v>644</v>
      </c>
      <c r="K76" s="44" t="s">
        <v>46</v>
      </c>
      <c r="L76" s="44" t="s">
        <v>38</v>
      </c>
      <c r="M76" s="44" t="s">
        <v>46</v>
      </c>
      <c r="N76" s="44" t="s">
        <v>645</v>
      </c>
      <c r="O76" s="44" t="s">
        <v>306</v>
      </c>
      <c r="P76" s="44" t="s">
        <v>646</v>
      </c>
      <c r="Q76" s="44" t="s">
        <v>46</v>
      </c>
      <c r="R76" s="44" t="s">
        <v>44</v>
      </c>
      <c r="S76" s="44" t="s">
        <v>45</v>
      </c>
      <c r="T76" s="44" t="s">
        <v>46</v>
      </c>
      <c r="U76" s="44" t="s">
        <v>46</v>
      </c>
      <c r="V76" s="44" t="s">
        <v>647</v>
      </c>
      <c r="W76" s="44" t="s">
        <v>46</v>
      </c>
      <c r="X76" s="44" t="s">
        <v>46</v>
      </c>
      <c r="Y76" s="44" t="s">
        <v>46</v>
      </c>
      <c r="Z76" s="44" t="s">
        <v>46</v>
      </c>
      <c r="AA76" s="44" t="s">
        <v>46</v>
      </c>
      <c r="AB76" s="44" t="s">
        <v>648</v>
      </c>
    </row>
    <row r="77" spans="1:28">
      <c r="A77" s="44" t="s">
        <v>637</v>
      </c>
      <c r="B77" s="44" t="s">
        <v>638</v>
      </c>
      <c r="C77" s="44" t="s">
        <v>639</v>
      </c>
      <c r="D77" s="44" t="s">
        <v>649</v>
      </c>
      <c r="E77" s="44" t="s">
        <v>650</v>
      </c>
      <c r="F77" s="44" t="s">
        <v>651</v>
      </c>
      <c r="G77" s="44" t="s">
        <v>652</v>
      </c>
      <c r="H77" s="44">
        <v>2699</v>
      </c>
      <c r="I77" s="44">
        <v>1799</v>
      </c>
      <c r="J77" s="44" t="s">
        <v>653</v>
      </c>
      <c r="K77" s="44" t="s">
        <v>181</v>
      </c>
      <c r="L77" s="44" t="s">
        <v>181</v>
      </c>
      <c r="M77" s="44" t="s">
        <v>654</v>
      </c>
      <c r="N77" s="44" t="s">
        <v>645</v>
      </c>
      <c r="O77" s="44" t="s">
        <v>306</v>
      </c>
      <c r="P77" s="44" t="s">
        <v>655</v>
      </c>
      <c r="Q77" s="44" t="s">
        <v>656</v>
      </c>
      <c r="R77" s="44" t="s">
        <v>44</v>
      </c>
      <c r="S77" s="44" t="s">
        <v>45</v>
      </c>
      <c r="T77" s="44" t="s">
        <v>46</v>
      </c>
      <c r="U77" s="44" t="s">
        <v>46</v>
      </c>
      <c r="V77" s="44" t="s">
        <v>647</v>
      </c>
      <c r="W77" s="44" t="s">
        <v>46</v>
      </c>
      <c r="X77" s="44" t="s">
        <v>46</v>
      </c>
      <c r="Y77" s="44" t="s">
        <v>46</v>
      </c>
      <c r="Z77" s="44" t="s">
        <v>46</v>
      </c>
      <c r="AA77" s="44" t="s">
        <v>46</v>
      </c>
      <c r="AB77" s="44" t="s">
        <v>657</v>
      </c>
    </row>
    <row r="78" spans="1:28">
      <c r="A78" s="44" t="s">
        <v>637</v>
      </c>
      <c r="B78" s="44" t="s">
        <v>638</v>
      </c>
      <c r="C78" s="44" t="s">
        <v>639</v>
      </c>
      <c r="D78" s="44" t="s">
        <v>658</v>
      </c>
      <c r="E78" s="44" t="s">
        <v>659</v>
      </c>
      <c r="F78" s="44" t="s">
        <v>660</v>
      </c>
      <c r="G78" s="44" t="s">
        <v>661</v>
      </c>
      <c r="H78" s="44">
        <v>5999</v>
      </c>
      <c r="I78" s="44">
        <v>4980</v>
      </c>
      <c r="J78" s="44" t="s">
        <v>653</v>
      </c>
      <c r="K78" s="44" t="s">
        <v>181</v>
      </c>
      <c r="L78" s="44" t="s">
        <v>181</v>
      </c>
      <c r="M78" s="44" t="s">
        <v>662</v>
      </c>
      <c r="N78" s="44" t="s">
        <v>645</v>
      </c>
      <c r="O78" s="44" t="s">
        <v>287</v>
      </c>
      <c r="P78" s="44" t="s">
        <v>663</v>
      </c>
      <c r="Q78" s="44" t="s">
        <v>664</v>
      </c>
      <c r="R78" s="44" t="s">
        <v>44</v>
      </c>
      <c r="S78" s="44" t="s">
        <v>45</v>
      </c>
      <c r="T78" s="44" t="s">
        <v>46</v>
      </c>
      <c r="U78" s="44" t="s">
        <v>46</v>
      </c>
      <c r="V78" s="44" t="s">
        <v>647</v>
      </c>
      <c r="W78" s="44" t="s">
        <v>46</v>
      </c>
      <c r="X78" s="44" t="s">
        <v>46</v>
      </c>
      <c r="Y78" s="44" t="s">
        <v>46</v>
      </c>
      <c r="Z78" s="44" t="s">
        <v>46</v>
      </c>
      <c r="AA78" s="44" t="s">
        <v>46</v>
      </c>
      <c r="AB78" s="44" t="s">
        <v>665</v>
      </c>
    </row>
    <row r="79" spans="1:28">
      <c r="A79" s="44" t="s">
        <v>637</v>
      </c>
      <c r="B79" s="44" t="s">
        <v>638</v>
      </c>
      <c r="C79" s="44" t="s">
        <v>639</v>
      </c>
      <c r="D79" s="44" t="s">
        <v>666</v>
      </c>
      <c r="E79" s="44" t="s">
        <v>667</v>
      </c>
      <c r="F79" s="44" t="s">
        <v>668</v>
      </c>
      <c r="G79" s="44" t="s">
        <v>669</v>
      </c>
      <c r="H79" s="44">
        <v>3999</v>
      </c>
      <c r="I79" s="44">
        <v>2999</v>
      </c>
      <c r="J79" s="44" t="s">
        <v>653</v>
      </c>
      <c r="K79" s="44" t="s">
        <v>181</v>
      </c>
      <c r="L79" s="44" t="s">
        <v>181</v>
      </c>
      <c r="M79" s="44" t="s">
        <v>662</v>
      </c>
      <c r="N79" s="44" t="s">
        <v>645</v>
      </c>
      <c r="O79" s="44" t="s">
        <v>41</v>
      </c>
      <c r="P79" s="44" t="s">
        <v>670</v>
      </c>
      <c r="Q79" s="44" t="s">
        <v>46</v>
      </c>
      <c r="R79" s="44" t="s">
        <v>44</v>
      </c>
      <c r="S79" s="44" t="s">
        <v>45</v>
      </c>
      <c r="T79" s="44" t="s">
        <v>46</v>
      </c>
      <c r="U79" s="44" t="s">
        <v>46</v>
      </c>
      <c r="V79" s="44" t="s">
        <v>647</v>
      </c>
      <c r="W79" s="44" t="s">
        <v>46</v>
      </c>
      <c r="X79" s="44" t="s">
        <v>46</v>
      </c>
      <c r="Y79" s="44" t="s">
        <v>46</v>
      </c>
      <c r="Z79" s="44" t="s">
        <v>46</v>
      </c>
      <c r="AA79" s="44" t="s">
        <v>46</v>
      </c>
      <c r="AB79" s="44" t="s">
        <v>671</v>
      </c>
    </row>
    <row r="80" spans="1:28">
      <c r="A80" s="44" t="s">
        <v>637</v>
      </c>
      <c r="B80" s="44" t="s">
        <v>638</v>
      </c>
      <c r="C80" s="44" t="s">
        <v>639</v>
      </c>
      <c r="D80" s="44" t="s">
        <v>672</v>
      </c>
      <c r="E80" s="44" t="s">
        <v>673</v>
      </c>
      <c r="F80" s="44" t="s">
        <v>674</v>
      </c>
      <c r="G80" s="44" t="s">
        <v>675</v>
      </c>
      <c r="H80" s="44">
        <v>7999</v>
      </c>
      <c r="I80" s="44">
        <v>7999</v>
      </c>
      <c r="J80" s="44" t="s">
        <v>644</v>
      </c>
      <c r="K80" s="44" t="s">
        <v>46</v>
      </c>
      <c r="L80" s="44" t="s">
        <v>38</v>
      </c>
      <c r="M80" s="44" t="s">
        <v>46</v>
      </c>
      <c r="N80" s="44" t="s">
        <v>645</v>
      </c>
      <c r="O80" s="44" t="s">
        <v>41</v>
      </c>
      <c r="P80" s="44" t="s">
        <v>676</v>
      </c>
      <c r="Q80" s="44" t="s">
        <v>677</v>
      </c>
      <c r="R80" s="44" t="s">
        <v>44</v>
      </c>
      <c r="S80" s="44" t="s">
        <v>45</v>
      </c>
      <c r="T80" s="44" t="s">
        <v>46</v>
      </c>
      <c r="U80" s="44" t="s">
        <v>46</v>
      </c>
      <c r="V80" s="44" t="s">
        <v>647</v>
      </c>
      <c r="W80" s="44" t="s">
        <v>46</v>
      </c>
      <c r="X80" s="44" t="s">
        <v>46</v>
      </c>
      <c r="Y80" s="44" t="s">
        <v>46</v>
      </c>
      <c r="Z80" s="44" t="s">
        <v>46</v>
      </c>
      <c r="AA80" s="44" t="s">
        <v>46</v>
      </c>
      <c r="AB80" s="44" t="s">
        <v>678</v>
      </c>
    </row>
    <row r="81" spans="1:28">
      <c r="A81" s="44" t="s">
        <v>637</v>
      </c>
      <c r="B81" s="44" t="s">
        <v>638</v>
      </c>
      <c r="C81" s="44" t="s">
        <v>639</v>
      </c>
      <c r="D81" s="44" t="s">
        <v>679</v>
      </c>
      <c r="E81" s="44" t="s">
        <v>680</v>
      </c>
      <c r="F81" s="44" t="s">
        <v>681</v>
      </c>
      <c r="G81" s="44" t="s">
        <v>682</v>
      </c>
      <c r="H81" s="44">
        <v>2699</v>
      </c>
      <c r="I81" s="44">
        <v>1999</v>
      </c>
      <c r="J81" s="44" t="s">
        <v>653</v>
      </c>
      <c r="K81" s="44" t="s">
        <v>181</v>
      </c>
      <c r="L81" s="44" t="s">
        <v>181</v>
      </c>
      <c r="M81" s="44" t="s">
        <v>662</v>
      </c>
      <c r="N81" s="44" t="s">
        <v>645</v>
      </c>
      <c r="O81" s="44" t="s">
        <v>306</v>
      </c>
      <c r="P81" s="44" t="s">
        <v>683</v>
      </c>
      <c r="Q81" s="44" t="s">
        <v>684</v>
      </c>
      <c r="R81" s="44" t="s">
        <v>44</v>
      </c>
      <c r="S81" s="44" t="s">
        <v>45</v>
      </c>
      <c r="T81" s="44" t="s">
        <v>46</v>
      </c>
      <c r="U81" s="44" t="s">
        <v>46</v>
      </c>
      <c r="V81" s="44" t="s">
        <v>647</v>
      </c>
      <c r="W81" s="44" t="s">
        <v>46</v>
      </c>
      <c r="X81" s="44" t="s">
        <v>46</v>
      </c>
      <c r="Y81" s="44" t="s">
        <v>46</v>
      </c>
      <c r="Z81" s="44" t="s">
        <v>46</v>
      </c>
      <c r="AA81" s="44" t="s">
        <v>46</v>
      </c>
      <c r="AB81" s="44" t="s">
        <v>685</v>
      </c>
    </row>
    <row r="82" spans="1:28">
      <c r="A82" s="44" t="s">
        <v>637</v>
      </c>
      <c r="B82" s="44" t="s">
        <v>638</v>
      </c>
      <c r="C82" s="44" t="s">
        <v>639</v>
      </c>
      <c r="D82" s="44" t="s">
        <v>686</v>
      </c>
      <c r="E82" s="44" t="s">
        <v>687</v>
      </c>
      <c r="F82" s="44" t="s">
        <v>688</v>
      </c>
      <c r="G82" s="44" t="s">
        <v>689</v>
      </c>
      <c r="H82" s="44">
        <v>1999</v>
      </c>
      <c r="I82" s="44">
        <v>1699</v>
      </c>
      <c r="J82" s="44" t="s">
        <v>653</v>
      </c>
      <c r="K82" s="44" t="s">
        <v>181</v>
      </c>
      <c r="L82" s="44" t="s">
        <v>181</v>
      </c>
      <c r="M82" s="44" t="s">
        <v>662</v>
      </c>
      <c r="N82" s="44" t="s">
        <v>645</v>
      </c>
      <c r="O82" s="44" t="s">
        <v>306</v>
      </c>
      <c r="P82" s="44" t="s">
        <v>683</v>
      </c>
      <c r="Q82" s="44" t="s">
        <v>690</v>
      </c>
      <c r="R82" s="44" t="s">
        <v>44</v>
      </c>
      <c r="S82" s="44" t="s">
        <v>45</v>
      </c>
      <c r="T82" s="44" t="s">
        <v>46</v>
      </c>
      <c r="U82" s="44" t="s">
        <v>46</v>
      </c>
      <c r="V82" s="44" t="s">
        <v>647</v>
      </c>
      <c r="W82" s="44" t="s">
        <v>46</v>
      </c>
      <c r="X82" s="44" t="s">
        <v>46</v>
      </c>
      <c r="Y82" s="44" t="s">
        <v>46</v>
      </c>
      <c r="Z82" s="44" t="s">
        <v>46</v>
      </c>
      <c r="AA82" s="44" t="s">
        <v>46</v>
      </c>
      <c r="AB82" s="44" t="s">
        <v>685</v>
      </c>
    </row>
    <row r="83" spans="1:28">
      <c r="A83" s="44" t="s">
        <v>166</v>
      </c>
      <c r="B83" s="44" t="s">
        <v>691</v>
      </c>
      <c r="C83" s="44" t="s">
        <v>692</v>
      </c>
      <c r="D83" s="44" t="s">
        <v>693</v>
      </c>
      <c r="E83" s="44" t="s">
        <v>694</v>
      </c>
      <c r="F83" s="44" t="s">
        <v>695</v>
      </c>
      <c r="G83" s="44" t="s">
        <v>696</v>
      </c>
      <c r="H83" s="44">
        <v>4790</v>
      </c>
      <c r="I83" s="44">
        <v>4505</v>
      </c>
      <c r="J83" s="44" t="s">
        <v>453</v>
      </c>
      <c r="K83" s="44" t="s">
        <v>37</v>
      </c>
      <c r="L83" s="44" t="s">
        <v>38</v>
      </c>
      <c r="M83" s="44" t="s">
        <v>697</v>
      </c>
      <c r="N83" s="44" t="s">
        <v>698</v>
      </c>
      <c r="O83" s="44" t="s">
        <v>699</v>
      </c>
      <c r="P83" s="44" t="s">
        <v>700</v>
      </c>
      <c r="Q83" s="44" t="s">
        <v>701</v>
      </c>
      <c r="R83" s="44" t="s">
        <v>61</v>
      </c>
      <c r="S83" s="44" t="s">
        <v>45</v>
      </c>
      <c r="T83" s="44" t="s">
        <v>46</v>
      </c>
      <c r="U83" s="44" t="s">
        <v>46</v>
      </c>
      <c r="V83" s="44" t="s">
        <v>47</v>
      </c>
      <c r="W83" s="44" t="s">
        <v>46</v>
      </c>
      <c r="X83" s="44" t="s">
        <v>46</v>
      </c>
      <c r="Y83" s="44" t="s">
        <v>46</v>
      </c>
      <c r="Z83" s="44" t="s">
        <v>46</v>
      </c>
      <c r="AA83" s="44" t="s">
        <v>46</v>
      </c>
      <c r="AB83" s="44" t="s">
        <v>702</v>
      </c>
    </row>
    <row r="84" spans="1:28">
      <c r="A84" s="44" t="s">
        <v>166</v>
      </c>
      <c r="B84" s="44" t="s">
        <v>691</v>
      </c>
      <c r="C84" s="44" t="s">
        <v>692</v>
      </c>
      <c r="D84" s="44" t="s">
        <v>703</v>
      </c>
      <c r="E84" s="44" t="s">
        <v>704</v>
      </c>
      <c r="F84" s="44" t="s">
        <v>705</v>
      </c>
      <c r="G84" s="44" t="s">
        <v>706</v>
      </c>
      <c r="H84" s="44">
        <v>3290</v>
      </c>
      <c r="I84" s="44">
        <v>2990</v>
      </c>
      <c r="J84" s="44" t="s">
        <v>707</v>
      </c>
      <c r="K84" s="44" t="s">
        <v>181</v>
      </c>
      <c r="L84" s="44" t="s">
        <v>181</v>
      </c>
      <c r="M84" s="44" t="s">
        <v>708</v>
      </c>
      <c r="N84" s="44" t="s">
        <v>698</v>
      </c>
      <c r="O84" s="44" t="s">
        <v>709</v>
      </c>
      <c r="P84" s="44" t="s">
        <v>710</v>
      </c>
      <c r="Q84" s="44" t="s">
        <v>711</v>
      </c>
      <c r="R84" s="44" t="s">
        <v>61</v>
      </c>
      <c r="S84" s="44" t="s">
        <v>62</v>
      </c>
      <c r="T84" s="44" t="s">
        <v>712</v>
      </c>
      <c r="U84" s="44" t="s">
        <v>46</v>
      </c>
      <c r="V84" s="44" t="s">
        <v>47</v>
      </c>
      <c r="W84" s="44" t="s">
        <v>46</v>
      </c>
      <c r="X84" s="44" t="s">
        <v>46</v>
      </c>
      <c r="Y84" s="44" t="s">
        <v>46</v>
      </c>
      <c r="Z84" s="44" t="s">
        <v>46</v>
      </c>
      <c r="AA84" s="44" t="s">
        <v>46</v>
      </c>
      <c r="AB84" s="44" t="s">
        <v>713</v>
      </c>
    </row>
    <row r="85" spans="1:28">
      <c r="A85" s="44" t="s">
        <v>166</v>
      </c>
      <c r="B85" s="44" t="s">
        <v>691</v>
      </c>
      <c r="C85" s="44" t="s">
        <v>692</v>
      </c>
      <c r="D85" s="44" t="s">
        <v>714</v>
      </c>
      <c r="E85" s="44" t="s">
        <v>715</v>
      </c>
      <c r="F85" s="44" t="s">
        <v>716</v>
      </c>
      <c r="G85" s="44" t="s">
        <v>717</v>
      </c>
      <c r="H85" s="44">
        <v>3290</v>
      </c>
      <c r="I85" s="44">
        <v>2990</v>
      </c>
      <c r="J85" s="44" t="s">
        <v>718</v>
      </c>
      <c r="K85" s="44" t="s">
        <v>181</v>
      </c>
      <c r="L85" s="44" t="s">
        <v>181</v>
      </c>
      <c r="M85" s="44" t="s">
        <v>708</v>
      </c>
      <c r="N85" s="44" t="s">
        <v>698</v>
      </c>
      <c r="O85" s="44" t="s">
        <v>719</v>
      </c>
      <c r="P85" s="44" t="s">
        <v>710</v>
      </c>
      <c r="Q85" s="44" t="s">
        <v>711</v>
      </c>
      <c r="R85" s="44" t="s">
        <v>61</v>
      </c>
      <c r="S85" s="44" t="s">
        <v>62</v>
      </c>
      <c r="T85" s="44" t="s">
        <v>720</v>
      </c>
      <c r="U85" s="44" t="s">
        <v>46</v>
      </c>
      <c r="V85" s="44" t="s">
        <v>47</v>
      </c>
      <c r="W85" s="44" t="s">
        <v>46</v>
      </c>
      <c r="X85" s="44" t="s">
        <v>46</v>
      </c>
      <c r="Y85" s="44" t="s">
        <v>46</v>
      </c>
      <c r="Z85" s="44" t="s">
        <v>46</v>
      </c>
      <c r="AA85" s="44" t="s">
        <v>46</v>
      </c>
      <c r="AB85" s="44" t="s">
        <v>721</v>
      </c>
    </row>
    <row r="86" spans="1:28">
      <c r="A86" s="44" t="s">
        <v>166</v>
      </c>
      <c r="B86" s="44" t="s">
        <v>691</v>
      </c>
      <c r="C86" s="44" t="s">
        <v>692</v>
      </c>
      <c r="D86" s="44" t="s">
        <v>722</v>
      </c>
      <c r="E86" s="44" t="s">
        <v>723</v>
      </c>
      <c r="F86" s="44" t="s">
        <v>724</v>
      </c>
      <c r="G86" s="44" t="s">
        <v>725</v>
      </c>
      <c r="H86" s="44">
        <v>4590</v>
      </c>
      <c r="I86" s="44">
        <v>4290</v>
      </c>
      <c r="J86" s="44" t="s">
        <v>707</v>
      </c>
      <c r="K86" s="44" t="s">
        <v>181</v>
      </c>
      <c r="L86" s="44" t="s">
        <v>181</v>
      </c>
      <c r="M86" s="44" t="s">
        <v>708</v>
      </c>
      <c r="N86" s="44" t="s">
        <v>698</v>
      </c>
      <c r="O86" s="44" t="s">
        <v>709</v>
      </c>
      <c r="P86" s="44" t="s">
        <v>726</v>
      </c>
      <c r="Q86" s="44" t="s">
        <v>727</v>
      </c>
      <c r="R86" s="44" t="s">
        <v>61</v>
      </c>
      <c r="S86" s="44" t="s">
        <v>62</v>
      </c>
      <c r="T86" s="44" t="s">
        <v>720</v>
      </c>
      <c r="U86" s="44" t="s">
        <v>46</v>
      </c>
      <c r="V86" s="44" t="s">
        <v>47</v>
      </c>
      <c r="W86" s="44" t="s">
        <v>46</v>
      </c>
      <c r="X86" s="44" t="s">
        <v>46</v>
      </c>
      <c r="Y86" s="44" t="s">
        <v>46</v>
      </c>
      <c r="Z86" s="44" t="s">
        <v>46</v>
      </c>
      <c r="AA86" s="44" t="s">
        <v>46</v>
      </c>
      <c r="AB86" s="44" t="s">
        <v>728</v>
      </c>
    </row>
    <row r="87" spans="1:28">
      <c r="A87" s="44" t="s">
        <v>166</v>
      </c>
      <c r="B87" s="44" t="s">
        <v>691</v>
      </c>
      <c r="C87" s="44" t="s">
        <v>692</v>
      </c>
      <c r="D87" s="44" t="s">
        <v>729</v>
      </c>
      <c r="E87" s="44" t="s">
        <v>730</v>
      </c>
      <c r="F87" s="44" t="s">
        <v>731</v>
      </c>
      <c r="G87" s="44" t="s">
        <v>732</v>
      </c>
      <c r="H87" s="44">
        <v>4590</v>
      </c>
      <c r="I87" s="44">
        <v>4290</v>
      </c>
      <c r="J87" s="44" t="s">
        <v>707</v>
      </c>
      <c r="K87" s="44" t="s">
        <v>181</v>
      </c>
      <c r="L87" s="44" t="s">
        <v>181</v>
      </c>
      <c r="M87" s="44" t="s">
        <v>708</v>
      </c>
      <c r="N87" s="44" t="s">
        <v>698</v>
      </c>
      <c r="O87" s="44" t="s">
        <v>733</v>
      </c>
      <c r="P87" s="44" t="s">
        <v>726</v>
      </c>
      <c r="Q87" s="44" t="s">
        <v>727</v>
      </c>
      <c r="R87" s="44" t="s">
        <v>61</v>
      </c>
      <c r="S87" s="44" t="s">
        <v>62</v>
      </c>
      <c r="T87" s="44" t="s">
        <v>712</v>
      </c>
      <c r="U87" s="44" t="s">
        <v>46</v>
      </c>
      <c r="V87" s="44" t="s">
        <v>47</v>
      </c>
      <c r="W87" s="44" t="s">
        <v>46</v>
      </c>
      <c r="X87" s="44" t="s">
        <v>46</v>
      </c>
      <c r="Y87" s="44" t="s">
        <v>46</v>
      </c>
      <c r="Z87" s="44" t="s">
        <v>46</v>
      </c>
      <c r="AA87" s="44" t="s">
        <v>46</v>
      </c>
      <c r="AB87" s="44" t="s">
        <v>734</v>
      </c>
    </row>
    <row r="88" spans="1:28">
      <c r="A88" s="44" t="s">
        <v>155</v>
      </c>
      <c r="B88" s="44" t="s">
        <v>691</v>
      </c>
      <c r="C88" s="44" t="s">
        <v>692</v>
      </c>
      <c r="D88" s="44" t="s">
        <v>735</v>
      </c>
      <c r="E88" s="44" t="s">
        <v>736</v>
      </c>
      <c r="F88" s="44" t="s">
        <v>737</v>
      </c>
      <c r="G88" s="44" t="s">
        <v>738</v>
      </c>
      <c r="H88" s="44">
        <v>5490</v>
      </c>
      <c r="I88" s="44">
        <v>4780</v>
      </c>
      <c r="J88" s="44" t="s">
        <v>46</v>
      </c>
      <c r="K88" s="44" t="s">
        <v>46</v>
      </c>
      <c r="L88" s="44" t="s">
        <v>38</v>
      </c>
      <c r="M88" s="44" t="s">
        <v>739</v>
      </c>
      <c r="N88" s="44" t="s">
        <v>489</v>
      </c>
      <c r="O88" s="44" t="s">
        <v>306</v>
      </c>
      <c r="P88" s="44" t="s">
        <v>490</v>
      </c>
      <c r="Q88" s="44" t="s">
        <v>46</v>
      </c>
      <c r="R88" s="44" t="s">
        <v>44</v>
      </c>
      <c r="S88" s="44" t="s">
        <v>45</v>
      </c>
      <c r="T88" s="44" t="s">
        <v>46</v>
      </c>
      <c r="U88" s="44" t="s">
        <v>46</v>
      </c>
      <c r="V88" s="44" t="s">
        <v>47</v>
      </c>
      <c r="W88" s="44" t="s">
        <v>46</v>
      </c>
      <c r="X88" s="44" t="s">
        <v>46</v>
      </c>
      <c r="Y88" s="44" t="s">
        <v>46</v>
      </c>
      <c r="Z88" s="44" t="s">
        <v>46</v>
      </c>
      <c r="AA88" s="44" t="s">
        <v>46</v>
      </c>
      <c r="AB88" s="44" t="s">
        <v>740</v>
      </c>
    </row>
    <row r="89" spans="1:28">
      <c r="A89" s="44" t="s">
        <v>29</v>
      </c>
      <c r="B89" s="44" t="s">
        <v>691</v>
      </c>
      <c r="C89" s="44" t="s">
        <v>741</v>
      </c>
      <c r="D89" s="44" t="s">
        <v>742</v>
      </c>
      <c r="E89" s="44" t="s">
        <v>743</v>
      </c>
      <c r="F89" s="44" t="s">
        <v>744</v>
      </c>
      <c r="G89" s="44" t="s">
        <v>745</v>
      </c>
      <c r="H89" s="44">
        <v>25900</v>
      </c>
      <c r="I89" s="44">
        <v>23500</v>
      </c>
      <c r="J89" s="44" t="s">
        <v>295</v>
      </c>
      <c r="K89" s="44" t="s">
        <v>56</v>
      </c>
      <c r="L89" s="44" t="s">
        <v>38</v>
      </c>
      <c r="M89" s="44" t="s">
        <v>46</v>
      </c>
      <c r="N89" s="44" t="s">
        <v>73</v>
      </c>
      <c r="O89" s="44" t="s">
        <v>746</v>
      </c>
      <c r="P89" s="44" t="s">
        <v>747</v>
      </c>
      <c r="Q89" s="44" t="s">
        <v>748</v>
      </c>
      <c r="R89" s="44" t="s">
        <v>61</v>
      </c>
      <c r="S89" s="44" t="s">
        <v>77</v>
      </c>
      <c r="T89" s="44" t="s">
        <v>46</v>
      </c>
      <c r="U89" s="44" t="s">
        <v>78</v>
      </c>
      <c r="V89" s="44" t="s">
        <v>47</v>
      </c>
      <c r="W89" s="44" t="s">
        <v>48</v>
      </c>
      <c r="X89" s="44" t="s">
        <v>749</v>
      </c>
      <c r="Y89" s="44" t="s">
        <v>46</v>
      </c>
      <c r="Z89" s="44" t="s">
        <v>46</v>
      </c>
      <c r="AA89" s="44" t="s">
        <v>46</v>
      </c>
      <c r="AB89" s="44" t="s">
        <v>750</v>
      </c>
    </row>
    <row r="90" spans="1:28">
      <c r="A90" s="44" t="s">
        <v>166</v>
      </c>
      <c r="B90" s="44" t="s">
        <v>691</v>
      </c>
      <c r="C90" s="44" t="s">
        <v>741</v>
      </c>
      <c r="D90" s="44" t="s">
        <v>751</v>
      </c>
      <c r="E90" s="44" t="s">
        <v>752</v>
      </c>
      <c r="F90" s="44" t="s">
        <v>753</v>
      </c>
      <c r="G90" s="44" t="s">
        <v>754</v>
      </c>
      <c r="H90" s="44">
        <v>26900</v>
      </c>
      <c r="I90" s="44">
        <v>20590</v>
      </c>
      <c r="J90" s="44" t="s">
        <v>755</v>
      </c>
      <c r="K90" s="44" t="s">
        <v>181</v>
      </c>
      <c r="L90" s="44" t="s">
        <v>181</v>
      </c>
      <c r="M90" s="44" t="s">
        <v>756</v>
      </c>
      <c r="N90" s="44" t="s">
        <v>419</v>
      </c>
      <c r="O90" s="44" t="s">
        <v>757</v>
      </c>
      <c r="P90" s="44" t="s">
        <v>46</v>
      </c>
      <c r="Q90" s="44" t="s">
        <v>758</v>
      </c>
      <c r="R90" s="44" t="s">
        <v>44</v>
      </c>
      <c r="S90" s="44" t="s">
        <v>45</v>
      </c>
      <c r="T90" s="44" t="s">
        <v>46</v>
      </c>
      <c r="U90" s="44" t="s">
        <v>46</v>
      </c>
      <c r="V90" s="44" t="s">
        <v>47</v>
      </c>
      <c r="W90" s="44" t="s">
        <v>46</v>
      </c>
      <c r="X90" s="44" t="s">
        <v>46</v>
      </c>
      <c r="Y90" s="44" t="s">
        <v>46</v>
      </c>
      <c r="Z90" s="44" t="s">
        <v>46</v>
      </c>
      <c r="AA90" s="44" t="s">
        <v>46</v>
      </c>
      <c r="AB90" s="44" t="s">
        <v>759</v>
      </c>
    </row>
    <row r="91" spans="1:28">
      <c r="A91" s="44" t="s">
        <v>155</v>
      </c>
      <c r="B91" s="44" t="s">
        <v>691</v>
      </c>
      <c r="C91" s="44" t="s">
        <v>692</v>
      </c>
      <c r="D91" s="44" t="s">
        <v>760</v>
      </c>
      <c r="E91" s="44" t="s">
        <v>761</v>
      </c>
      <c r="F91" s="44" t="s">
        <v>762</v>
      </c>
      <c r="G91" s="44" t="s">
        <v>763</v>
      </c>
      <c r="H91" s="44">
        <v>2190</v>
      </c>
      <c r="I91" s="44">
        <v>1890</v>
      </c>
      <c r="J91" s="44" t="s">
        <v>764</v>
      </c>
      <c r="K91" s="44" t="s">
        <v>71</v>
      </c>
      <c r="L91" s="44" t="s">
        <v>38</v>
      </c>
      <c r="M91" s="44" t="s">
        <v>765</v>
      </c>
      <c r="N91" s="44" t="s">
        <v>489</v>
      </c>
      <c r="O91" s="44" t="s">
        <v>41</v>
      </c>
      <c r="P91" s="44" t="s">
        <v>490</v>
      </c>
      <c r="Q91" s="44" t="s">
        <v>766</v>
      </c>
      <c r="R91" s="44" t="s">
        <v>44</v>
      </c>
      <c r="S91" s="44" t="s">
        <v>45</v>
      </c>
      <c r="T91" s="44" t="s">
        <v>46</v>
      </c>
      <c r="U91" s="44" t="s">
        <v>46</v>
      </c>
      <c r="V91" s="44" t="s">
        <v>47</v>
      </c>
      <c r="W91" s="44" t="s">
        <v>46</v>
      </c>
      <c r="X91" s="44" t="s">
        <v>46</v>
      </c>
      <c r="Y91" s="44" t="s">
        <v>46</v>
      </c>
      <c r="Z91" s="44" t="s">
        <v>46</v>
      </c>
      <c r="AA91" s="44" t="s">
        <v>46</v>
      </c>
      <c r="AB91" s="44" t="s">
        <v>767</v>
      </c>
    </row>
    <row r="92" spans="1:28">
      <c r="A92" s="44" t="s">
        <v>155</v>
      </c>
      <c r="B92" s="44" t="s">
        <v>691</v>
      </c>
      <c r="C92" s="44" t="s">
        <v>692</v>
      </c>
      <c r="D92" s="44" t="s">
        <v>768</v>
      </c>
      <c r="E92" s="44" t="s">
        <v>769</v>
      </c>
      <c r="F92" s="44" t="s">
        <v>770</v>
      </c>
      <c r="G92" s="44" t="s">
        <v>771</v>
      </c>
      <c r="H92" s="44">
        <v>2290</v>
      </c>
      <c r="I92" s="44">
        <v>1990</v>
      </c>
      <c r="J92" s="44" t="s">
        <v>772</v>
      </c>
      <c r="K92" s="44" t="s">
        <v>37</v>
      </c>
      <c r="L92" s="44" t="s">
        <v>38</v>
      </c>
      <c r="M92" s="44" t="s">
        <v>773</v>
      </c>
      <c r="N92" s="44" t="s">
        <v>489</v>
      </c>
      <c r="O92" s="44" t="s">
        <v>41</v>
      </c>
      <c r="P92" s="44" t="s">
        <v>774</v>
      </c>
      <c r="Q92" s="44" t="s">
        <v>775</v>
      </c>
      <c r="R92" s="44" t="s">
        <v>44</v>
      </c>
      <c r="S92" s="44" t="s">
        <v>45</v>
      </c>
      <c r="T92" s="44" t="s">
        <v>46</v>
      </c>
      <c r="U92" s="44" t="s">
        <v>46</v>
      </c>
      <c r="V92" s="44" t="s">
        <v>47</v>
      </c>
      <c r="W92" s="44" t="s">
        <v>46</v>
      </c>
      <c r="X92" s="44" t="s">
        <v>46</v>
      </c>
      <c r="Y92" s="44" t="s">
        <v>46</v>
      </c>
      <c r="Z92" s="44" t="s">
        <v>46</v>
      </c>
      <c r="AA92" s="44" t="s">
        <v>46</v>
      </c>
      <c r="AB92" s="44" t="s">
        <v>767</v>
      </c>
    </row>
    <row r="93" spans="1:28">
      <c r="A93" s="44" t="s">
        <v>166</v>
      </c>
      <c r="B93" s="44" t="s">
        <v>691</v>
      </c>
      <c r="C93" s="44" t="s">
        <v>741</v>
      </c>
      <c r="D93" s="44" t="s">
        <v>776</v>
      </c>
      <c r="E93" s="44" t="s">
        <v>777</v>
      </c>
      <c r="F93" s="44" t="s">
        <v>778</v>
      </c>
      <c r="G93" s="44" t="s">
        <v>779</v>
      </c>
      <c r="H93" s="44">
        <v>13900</v>
      </c>
      <c r="I93" s="44">
        <v>10000</v>
      </c>
      <c r="J93" s="44" t="s">
        <v>755</v>
      </c>
      <c r="K93" s="44" t="s">
        <v>181</v>
      </c>
      <c r="L93" s="44" t="s">
        <v>181</v>
      </c>
      <c r="M93" s="44" t="s">
        <v>780</v>
      </c>
      <c r="N93" s="44" t="s">
        <v>430</v>
      </c>
      <c r="O93" s="44" t="s">
        <v>183</v>
      </c>
      <c r="P93" s="44" t="s">
        <v>203</v>
      </c>
      <c r="Q93" s="44" t="s">
        <v>781</v>
      </c>
      <c r="R93" s="44" t="s">
        <v>44</v>
      </c>
      <c r="S93" s="44" t="s">
        <v>45</v>
      </c>
      <c r="T93" s="44" t="s">
        <v>46</v>
      </c>
      <c r="U93" s="44" t="s">
        <v>46</v>
      </c>
      <c r="V93" s="44" t="s">
        <v>47</v>
      </c>
      <c r="W93" s="44" t="s">
        <v>46</v>
      </c>
      <c r="X93" s="44" t="s">
        <v>46</v>
      </c>
      <c r="Y93" s="44" t="s">
        <v>46</v>
      </c>
      <c r="Z93" s="44" t="s">
        <v>46</v>
      </c>
      <c r="AA93" s="44" t="s">
        <v>46</v>
      </c>
      <c r="AB93" s="44" t="s">
        <v>782</v>
      </c>
    </row>
    <row r="94" spans="1:28">
      <c r="A94" s="44" t="s">
        <v>166</v>
      </c>
      <c r="B94" s="44" t="s">
        <v>691</v>
      </c>
      <c r="C94" s="44" t="s">
        <v>692</v>
      </c>
      <c r="D94" s="44" t="s">
        <v>783</v>
      </c>
      <c r="E94" s="44" t="s">
        <v>784</v>
      </c>
      <c r="F94" s="44" t="s">
        <v>785</v>
      </c>
      <c r="G94" s="44" t="s">
        <v>786</v>
      </c>
      <c r="H94" s="44">
        <v>1290</v>
      </c>
      <c r="I94" s="44">
        <v>880</v>
      </c>
      <c r="J94" s="44" t="s">
        <v>55</v>
      </c>
      <c r="K94" s="44" t="s">
        <v>71</v>
      </c>
      <c r="L94" s="44" t="s">
        <v>38</v>
      </c>
      <c r="M94" s="44" t="s">
        <v>396</v>
      </c>
      <c r="N94" s="44" t="s">
        <v>455</v>
      </c>
      <c r="O94" s="44" t="s">
        <v>787</v>
      </c>
      <c r="P94" s="44" t="s">
        <v>788</v>
      </c>
      <c r="Q94" s="44" t="s">
        <v>789</v>
      </c>
      <c r="R94" s="44" t="s">
        <v>44</v>
      </c>
      <c r="S94" s="44" t="s">
        <v>45</v>
      </c>
      <c r="T94" s="44" t="s">
        <v>46</v>
      </c>
      <c r="U94" s="44" t="s">
        <v>46</v>
      </c>
      <c r="V94" s="44" t="s">
        <v>47</v>
      </c>
      <c r="W94" s="44" t="s">
        <v>46</v>
      </c>
      <c r="X94" s="44" t="s">
        <v>46</v>
      </c>
      <c r="Y94" s="44" t="s">
        <v>46</v>
      </c>
      <c r="Z94" s="44" t="s">
        <v>46</v>
      </c>
      <c r="AA94" s="44" t="s">
        <v>46</v>
      </c>
      <c r="AB94" s="44" t="s">
        <v>790</v>
      </c>
    </row>
    <row r="95" spans="1:28">
      <c r="A95" s="44" t="s">
        <v>155</v>
      </c>
      <c r="B95" s="44" t="s">
        <v>691</v>
      </c>
      <c r="C95" s="44" t="s">
        <v>741</v>
      </c>
      <c r="D95" s="44" t="s">
        <v>791</v>
      </c>
      <c r="E95" s="44" t="s">
        <v>792</v>
      </c>
      <c r="F95" s="44" t="s">
        <v>793</v>
      </c>
      <c r="G95" s="44" t="s">
        <v>794</v>
      </c>
      <c r="H95" s="44">
        <v>3890</v>
      </c>
      <c r="I95" s="44">
        <v>3590</v>
      </c>
      <c r="J95" s="44" t="s">
        <v>795</v>
      </c>
      <c r="K95" s="44" t="s">
        <v>71</v>
      </c>
      <c r="L95" s="44" t="s">
        <v>38</v>
      </c>
      <c r="M95" s="44" t="s">
        <v>796</v>
      </c>
      <c r="N95" s="44" t="s">
        <v>797</v>
      </c>
      <c r="O95" s="44" t="s">
        <v>46</v>
      </c>
      <c r="P95" s="44" t="s">
        <v>46</v>
      </c>
      <c r="Q95" s="44" t="s">
        <v>46</v>
      </c>
      <c r="R95" s="44" t="s">
        <v>46</v>
      </c>
      <c r="S95" s="44" t="s">
        <v>45</v>
      </c>
      <c r="T95" s="44" t="s">
        <v>46</v>
      </c>
      <c r="U95" s="44" t="s">
        <v>46</v>
      </c>
      <c r="V95" s="44" t="s">
        <v>46</v>
      </c>
      <c r="W95" s="44" t="s">
        <v>46</v>
      </c>
      <c r="X95" s="44" t="s">
        <v>46</v>
      </c>
      <c r="Y95" s="44" t="s">
        <v>46</v>
      </c>
      <c r="Z95" s="44" t="s">
        <v>46</v>
      </c>
      <c r="AA95" s="44" t="s">
        <v>46</v>
      </c>
      <c r="AB95" s="44" t="s">
        <v>46</v>
      </c>
    </row>
    <row r="96" spans="1:28">
      <c r="A96" s="44" t="s">
        <v>166</v>
      </c>
      <c r="B96" s="44" t="s">
        <v>691</v>
      </c>
      <c r="C96" s="44" t="s">
        <v>692</v>
      </c>
      <c r="D96" s="44" t="s">
        <v>798</v>
      </c>
      <c r="E96" s="44" t="s">
        <v>799</v>
      </c>
      <c r="F96" s="44" t="s">
        <v>800</v>
      </c>
      <c r="G96" s="44" t="s">
        <v>801</v>
      </c>
      <c r="H96" s="44">
        <v>5690</v>
      </c>
      <c r="I96" s="44">
        <v>3550</v>
      </c>
      <c r="J96" s="44" t="s">
        <v>802</v>
      </c>
      <c r="K96" s="44" t="s">
        <v>56</v>
      </c>
      <c r="L96" s="44" t="s">
        <v>38</v>
      </c>
      <c r="M96" s="44" t="s">
        <v>803</v>
      </c>
      <c r="N96" s="44" t="s">
        <v>192</v>
      </c>
      <c r="O96" s="44" t="s">
        <v>41</v>
      </c>
      <c r="P96" s="44" t="s">
        <v>804</v>
      </c>
      <c r="Q96" s="44" t="s">
        <v>805</v>
      </c>
      <c r="R96" s="44" t="s">
        <v>44</v>
      </c>
      <c r="S96" s="44" t="s">
        <v>62</v>
      </c>
      <c r="T96" s="44" t="s">
        <v>720</v>
      </c>
      <c r="U96" s="44" t="s">
        <v>46</v>
      </c>
      <c r="V96" s="44" t="s">
        <v>47</v>
      </c>
      <c r="W96" s="44" t="s">
        <v>46</v>
      </c>
      <c r="X96" s="44" t="s">
        <v>46</v>
      </c>
      <c r="Y96" s="44" t="s">
        <v>46</v>
      </c>
      <c r="Z96" s="44" t="s">
        <v>46</v>
      </c>
      <c r="AA96" s="44" t="s">
        <v>46</v>
      </c>
      <c r="AB96" s="44" t="s">
        <v>806</v>
      </c>
    </row>
    <row r="97" spans="1:28">
      <c r="A97" s="44" t="s">
        <v>166</v>
      </c>
      <c r="B97" s="44" t="s">
        <v>691</v>
      </c>
      <c r="C97" s="44" t="s">
        <v>692</v>
      </c>
      <c r="D97" s="44" t="s">
        <v>807</v>
      </c>
      <c r="E97" s="44" t="s">
        <v>808</v>
      </c>
      <c r="F97" s="44" t="s">
        <v>809</v>
      </c>
      <c r="G97" s="44" t="s">
        <v>810</v>
      </c>
      <c r="H97" s="44">
        <v>3290</v>
      </c>
      <c r="I97" s="44">
        <v>2600</v>
      </c>
      <c r="J97" s="44" t="s">
        <v>46</v>
      </c>
      <c r="K97" s="44" t="s">
        <v>113</v>
      </c>
      <c r="L97" s="44" t="s">
        <v>38</v>
      </c>
      <c r="M97" s="44" t="s">
        <v>811</v>
      </c>
      <c r="N97" s="44" t="s">
        <v>455</v>
      </c>
      <c r="O97" s="44" t="s">
        <v>183</v>
      </c>
      <c r="P97" s="44" t="s">
        <v>812</v>
      </c>
      <c r="Q97" s="44" t="s">
        <v>813</v>
      </c>
      <c r="R97" s="44" t="s">
        <v>44</v>
      </c>
      <c r="S97" s="44" t="s">
        <v>45</v>
      </c>
      <c r="T97" s="44" t="s">
        <v>46</v>
      </c>
      <c r="U97" s="44" t="s">
        <v>46</v>
      </c>
      <c r="V97" s="44" t="s">
        <v>47</v>
      </c>
      <c r="W97" s="44" t="s">
        <v>46</v>
      </c>
      <c r="X97" s="44" t="s">
        <v>46</v>
      </c>
      <c r="Y97" s="44" t="s">
        <v>46</v>
      </c>
      <c r="Z97" s="44" t="s">
        <v>46</v>
      </c>
      <c r="AA97" s="44" t="s">
        <v>46</v>
      </c>
      <c r="AB97" s="44" t="s">
        <v>814</v>
      </c>
    </row>
    <row r="98" spans="1:28">
      <c r="A98" s="44" t="s">
        <v>166</v>
      </c>
      <c r="B98" s="44" t="s">
        <v>691</v>
      </c>
      <c r="C98" s="44" t="s">
        <v>692</v>
      </c>
      <c r="D98" s="44" t="s">
        <v>815</v>
      </c>
      <c r="E98" s="44" t="s">
        <v>816</v>
      </c>
      <c r="F98" s="44" t="s">
        <v>817</v>
      </c>
      <c r="G98" s="44" t="s">
        <v>818</v>
      </c>
      <c r="H98" s="44">
        <v>7990</v>
      </c>
      <c r="I98" s="44">
        <v>6200</v>
      </c>
      <c r="J98" s="44" t="s">
        <v>160</v>
      </c>
      <c r="K98" s="44" t="s">
        <v>113</v>
      </c>
      <c r="L98" s="44" t="s">
        <v>38</v>
      </c>
      <c r="M98" s="44" t="s">
        <v>819</v>
      </c>
      <c r="N98" s="44" t="s">
        <v>455</v>
      </c>
      <c r="O98" s="44" t="s">
        <v>787</v>
      </c>
      <c r="P98" s="44" t="s">
        <v>820</v>
      </c>
      <c r="Q98" s="44" t="s">
        <v>821</v>
      </c>
      <c r="R98" s="44" t="s">
        <v>44</v>
      </c>
      <c r="S98" s="44" t="s">
        <v>45</v>
      </c>
      <c r="T98" s="44" t="s">
        <v>46</v>
      </c>
      <c r="U98" s="44" t="s">
        <v>46</v>
      </c>
      <c r="V98" s="44" t="s">
        <v>47</v>
      </c>
      <c r="W98" s="44" t="s">
        <v>46</v>
      </c>
      <c r="X98" s="44" t="s">
        <v>822</v>
      </c>
      <c r="Y98" s="44" t="s">
        <v>46</v>
      </c>
      <c r="Z98" s="44" t="s">
        <v>46</v>
      </c>
      <c r="AA98" s="44" t="s">
        <v>46</v>
      </c>
      <c r="AB98" s="44" t="s">
        <v>823</v>
      </c>
    </row>
    <row r="99" spans="1:28">
      <c r="A99" s="44" t="s">
        <v>166</v>
      </c>
      <c r="B99" s="44" t="s">
        <v>691</v>
      </c>
      <c r="C99" s="44" t="s">
        <v>692</v>
      </c>
      <c r="D99" s="44" t="s">
        <v>824</v>
      </c>
      <c r="E99" s="44" t="s">
        <v>825</v>
      </c>
      <c r="F99" s="44" t="s">
        <v>826</v>
      </c>
      <c r="G99" s="44" t="s">
        <v>827</v>
      </c>
      <c r="H99" s="44">
        <v>1990</v>
      </c>
      <c r="I99" s="44">
        <v>1590</v>
      </c>
      <c r="J99" s="44" t="s">
        <v>828</v>
      </c>
      <c r="K99" s="44" t="s">
        <v>71</v>
      </c>
      <c r="L99" s="44" t="s">
        <v>38</v>
      </c>
      <c r="M99" s="44" t="s">
        <v>598</v>
      </c>
      <c r="N99" s="44" t="s">
        <v>829</v>
      </c>
      <c r="O99" s="44" t="s">
        <v>787</v>
      </c>
      <c r="P99" s="44" t="s">
        <v>830</v>
      </c>
      <c r="Q99" s="44" t="s">
        <v>831</v>
      </c>
      <c r="R99" s="44" t="s">
        <v>44</v>
      </c>
      <c r="S99" s="44" t="s">
        <v>45</v>
      </c>
      <c r="T99" s="44" t="s">
        <v>46</v>
      </c>
      <c r="U99" s="44" t="s">
        <v>46</v>
      </c>
      <c r="V99" s="44" t="s">
        <v>47</v>
      </c>
      <c r="W99" s="44" t="s">
        <v>46</v>
      </c>
      <c r="X99" s="44" t="s">
        <v>46</v>
      </c>
      <c r="Y99" s="44" t="s">
        <v>46</v>
      </c>
      <c r="Z99" s="44" t="s">
        <v>46</v>
      </c>
      <c r="AA99" s="44" t="s">
        <v>46</v>
      </c>
      <c r="AB99" s="44" t="s">
        <v>832</v>
      </c>
    </row>
    <row r="100" spans="1:28">
      <c r="A100" s="44" t="s">
        <v>290</v>
      </c>
      <c r="B100" s="44" t="s">
        <v>691</v>
      </c>
      <c r="C100" s="44" t="s">
        <v>741</v>
      </c>
      <c r="D100" s="44" t="s">
        <v>833</v>
      </c>
      <c r="E100" s="44" t="s">
        <v>834</v>
      </c>
      <c r="F100" s="44" t="s">
        <v>835</v>
      </c>
      <c r="G100" s="44" t="s">
        <v>836</v>
      </c>
      <c r="H100" s="44">
        <v>10590</v>
      </c>
      <c r="I100" s="44">
        <v>9700</v>
      </c>
      <c r="J100" s="44" t="s">
        <v>837</v>
      </c>
      <c r="K100" s="44" t="s">
        <v>56</v>
      </c>
      <c r="L100" s="44" t="s">
        <v>38</v>
      </c>
      <c r="M100" s="44" t="s">
        <v>838</v>
      </c>
      <c r="N100" s="44" t="s">
        <v>290</v>
      </c>
      <c r="O100" s="44" t="s">
        <v>41</v>
      </c>
      <c r="P100" s="44" t="s">
        <v>839</v>
      </c>
      <c r="Q100" s="44" t="s">
        <v>840</v>
      </c>
      <c r="R100" s="44" t="s">
        <v>61</v>
      </c>
      <c r="S100" s="44" t="s">
        <v>62</v>
      </c>
      <c r="T100" s="44" t="s">
        <v>63</v>
      </c>
      <c r="U100" s="44" t="s">
        <v>46</v>
      </c>
      <c r="V100" s="44" t="s">
        <v>48</v>
      </c>
      <c r="W100" s="44" t="s">
        <v>502</v>
      </c>
      <c r="X100" s="44" t="s">
        <v>46</v>
      </c>
      <c r="Y100" s="44" t="s">
        <v>46</v>
      </c>
      <c r="Z100" s="44">
        <v>11</v>
      </c>
      <c r="AA100" s="44">
        <v>900</v>
      </c>
      <c r="AB100" s="44" t="s">
        <v>841</v>
      </c>
    </row>
    <row r="101" spans="1:28">
      <c r="A101" s="44" t="s">
        <v>290</v>
      </c>
      <c r="B101" s="44" t="s">
        <v>691</v>
      </c>
      <c r="C101" s="44" t="s">
        <v>741</v>
      </c>
      <c r="D101" s="44" t="s">
        <v>842</v>
      </c>
      <c r="E101" s="44" t="s">
        <v>843</v>
      </c>
      <c r="F101" s="44" t="s">
        <v>844</v>
      </c>
      <c r="G101" s="44" t="s">
        <v>845</v>
      </c>
      <c r="H101" s="44">
        <v>7790</v>
      </c>
      <c r="I101" s="44">
        <v>7090</v>
      </c>
      <c r="J101" s="44" t="s">
        <v>46</v>
      </c>
      <c r="K101" s="44" t="s">
        <v>46</v>
      </c>
      <c r="L101" s="44" t="s">
        <v>38</v>
      </c>
      <c r="M101" s="44" t="s">
        <v>846</v>
      </c>
      <c r="N101" s="44" t="s">
        <v>290</v>
      </c>
      <c r="O101" s="44" t="s">
        <v>287</v>
      </c>
      <c r="P101" s="44" t="s">
        <v>847</v>
      </c>
      <c r="Q101" s="44" t="s">
        <v>848</v>
      </c>
      <c r="R101" s="44" t="s">
        <v>61</v>
      </c>
      <c r="S101" s="44" t="s">
        <v>62</v>
      </c>
      <c r="T101" s="44" t="s">
        <v>63</v>
      </c>
      <c r="U101" s="44" t="s">
        <v>46</v>
      </c>
      <c r="V101" s="44" t="s">
        <v>48</v>
      </c>
      <c r="W101" s="44" t="s">
        <v>502</v>
      </c>
      <c r="X101" s="44" t="s">
        <v>46</v>
      </c>
      <c r="Y101" s="44" t="s">
        <v>46</v>
      </c>
      <c r="Z101" s="44">
        <v>7</v>
      </c>
      <c r="AA101" s="44">
        <v>500</v>
      </c>
      <c r="AB101" s="44" t="s">
        <v>849</v>
      </c>
    </row>
    <row r="102" spans="1:28">
      <c r="A102" s="44" t="s">
        <v>290</v>
      </c>
      <c r="B102" s="44" t="s">
        <v>691</v>
      </c>
      <c r="C102" s="44" t="s">
        <v>741</v>
      </c>
      <c r="D102" s="44" t="s">
        <v>850</v>
      </c>
      <c r="E102" s="44" t="s">
        <v>851</v>
      </c>
      <c r="F102" s="44" t="s">
        <v>852</v>
      </c>
      <c r="G102" s="44" t="s">
        <v>853</v>
      </c>
      <c r="H102" s="44">
        <v>17900</v>
      </c>
      <c r="I102" s="44">
        <v>14900</v>
      </c>
      <c r="J102" s="44" t="s">
        <v>295</v>
      </c>
      <c r="K102" s="44" t="s">
        <v>71</v>
      </c>
      <c r="L102" s="44" t="s">
        <v>38</v>
      </c>
      <c r="M102" s="44" t="s">
        <v>854</v>
      </c>
      <c r="N102" s="44" t="s">
        <v>290</v>
      </c>
      <c r="O102" s="44" t="s">
        <v>456</v>
      </c>
      <c r="P102" s="44" t="s">
        <v>855</v>
      </c>
      <c r="Q102" s="44" t="s">
        <v>856</v>
      </c>
      <c r="R102" s="44" t="s">
        <v>61</v>
      </c>
      <c r="S102" s="44" t="s">
        <v>62</v>
      </c>
      <c r="T102" s="44" t="s">
        <v>63</v>
      </c>
      <c r="U102" s="44" t="s">
        <v>46</v>
      </c>
      <c r="V102" s="44" t="s">
        <v>48</v>
      </c>
      <c r="W102" s="44" t="s">
        <v>502</v>
      </c>
      <c r="X102" s="44" t="s">
        <v>857</v>
      </c>
      <c r="Y102" s="44" t="s">
        <v>46</v>
      </c>
      <c r="Z102" s="44">
        <v>14</v>
      </c>
      <c r="AA102" s="44">
        <v>1200</v>
      </c>
      <c r="AB102" s="44" t="s">
        <v>858</v>
      </c>
    </row>
    <row r="103" spans="1:28">
      <c r="A103" s="44" t="s">
        <v>50</v>
      </c>
      <c r="B103" s="44" t="s">
        <v>691</v>
      </c>
      <c r="C103" s="44" t="s">
        <v>741</v>
      </c>
      <c r="D103" s="44" t="s">
        <v>859</v>
      </c>
      <c r="E103" s="44" t="s">
        <v>860</v>
      </c>
      <c r="F103" s="44" t="s">
        <v>861</v>
      </c>
      <c r="G103" s="44" t="s">
        <v>862</v>
      </c>
      <c r="H103" s="44">
        <v>27900</v>
      </c>
      <c r="I103" s="44">
        <v>25600</v>
      </c>
      <c r="J103" s="44" t="s">
        <v>295</v>
      </c>
      <c r="K103" s="44" t="s">
        <v>56</v>
      </c>
      <c r="L103" s="44" t="s">
        <v>38</v>
      </c>
      <c r="M103" s="44" t="s">
        <v>46</v>
      </c>
      <c r="N103" s="44" t="s">
        <v>57</v>
      </c>
      <c r="O103" s="44" t="s">
        <v>863</v>
      </c>
      <c r="P103" s="44" t="s">
        <v>864</v>
      </c>
      <c r="Q103" s="44" t="s">
        <v>865</v>
      </c>
      <c r="R103" s="44" t="s">
        <v>61</v>
      </c>
      <c r="S103" s="44" t="s">
        <v>62</v>
      </c>
      <c r="T103" s="44" t="s">
        <v>63</v>
      </c>
      <c r="U103" s="44" t="s">
        <v>46</v>
      </c>
      <c r="V103" s="44" t="s">
        <v>47</v>
      </c>
      <c r="W103" s="44" t="s">
        <v>502</v>
      </c>
      <c r="X103" s="44" t="s">
        <v>866</v>
      </c>
      <c r="Y103" s="44" t="s">
        <v>46</v>
      </c>
      <c r="Z103" s="44">
        <v>498</v>
      </c>
      <c r="AA103" s="44">
        <v>2000</v>
      </c>
      <c r="AB103" s="44" t="s">
        <v>867</v>
      </c>
    </row>
    <row r="104" spans="1:28">
      <c r="A104" s="44" t="s">
        <v>50</v>
      </c>
      <c r="B104" s="44" t="s">
        <v>691</v>
      </c>
      <c r="C104" s="44" t="s">
        <v>741</v>
      </c>
      <c r="D104" s="44" t="s">
        <v>868</v>
      </c>
      <c r="E104" s="44" t="s">
        <v>869</v>
      </c>
      <c r="F104" s="44" t="s">
        <v>870</v>
      </c>
      <c r="G104" s="44" t="s">
        <v>871</v>
      </c>
      <c r="H104" s="44">
        <v>27900</v>
      </c>
      <c r="I104" s="44">
        <v>25600</v>
      </c>
      <c r="J104" s="44" t="s">
        <v>295</v>
      </c>
      <c r="K104" s="44" t="s">
        <v>56</v>
      </c>
      <c r="L104" s="44" t="s">
        <v>38</v>
      </c>
      <c r="M104" s="44" t="s">
        <v>46</v>
      </c>
      <c r="N104" s="44" t="s">
        <v>57</v>
      </c>
      <c r="O104" s="44" t="s">
        <v>287</v>
      </c>
      <c r="P104" s="44" t="s">
        <v>864</v>
      </c>
      <c r="Q104" s="44" t="s">
        <v>865</v>
      </c>
      <c r="R104" s="44" t="s">
        <v>61</v>
      </c>
      <c r="S104" s="44" t="s">
        <v>62</v>
      </c>
      <c r="T104" s="44" t="s">
        <v>63</v>
      </c>
      <c r="U104" s="44" t="s">
        <v>46</v>
      </c>
      <c r="V104" s="44" t="s">
        <v>47</v>
      </c>
      <c r="W104" s="44" t="s">
        <v>502</v>
      </c>
      <c r="X104" s="44" t="s">
        <v>866</v>
      </c>
      <c r="Y104" s="44" t="s">
        <v>46</v>
      </c>
      <c r="Z104" s="44">
        <v>498</v>
      </c>
      <c r="AA104" s="44">
        <v>2000</v>
      </c>
      <c r="AB104" s="44" t="s">
        <v>867</v>
      </c>
    </row>
    <row r="105" spans="1:28">
      <c r="A105" s="44" t="s">
        <v>50</v>
      </c>
      <c r="B105" s="44" t="s">
        <v>691</v>
      </c>
      <c r="C105" s="44" t="s">
        <v>741</v>
      </c>
      <c r="D105" s="44" t="s">
        <v>872</v>
      </c>
      <c r="E105" s="44" t="s">
        <v>873</v>
      </c>
      <c r="F105" s="44" t="s">
        <v>874</v>
      </c>
      <c r="G105" s="44" t="s">
        <v>875</v>
      </c>
      <c r="H105" s="44">
        <v>34900</v>
      </c>
      <c r="I105" s="44">
        <v>32400</v>
      </c>
      <c r="J105" s="44" t="s">
        <v>295</v>
      </c>
      <c r="K105" s="44" t="s">
        <v>56</v>
      </c>
      <c r="L105" s="44" t="s">
        <v>38</v>
      </c>
      <c r="M105" s="44" t="s">
        <v>46</v>
      </c>
      <c r="N105" s="44" t="s">
        <v>212</v>
      </c>
      <c r="O105" s="44" t="s">
        <v>863</v>
      </c>
      <c r="P105" s="44" t="s">
        <v>876</v>
      </c>
      <c r="Q105" s="44" t="s">
        <v>877</v>
      </c>
      <c r="R105" s="44" t="s">
        <v>61</v>
      </c>
      <c r="S105" s="44" t="s">
        <v>62</v>
      </c>
      <c r="T105" s="44" t="s">
        <v>63</v>
      </c>
      <c r="U105" s="44" t="s">
        <v>46</v>
      </c>
      <c r="V105" s="44" t="s">
        <v>47</v>
      </c>
      <c r="W105" s="44" t="s">
        <v>502</v>
      </c>
      <c r="X105" s="44" t="s">
        <v>866</v>
      </c>
      <c r="Y105" s="44" t="s">
        <v>46</v>
      </c>
      <c r="Z105" s="44">
        <v>578</v>
      </c>
      <c r="AA105" s="44">
        <v>2000</v>
      </c>
      <c r="AB105" s="44" t="s">
        <v>878</v>
      </c>
    </row>
    <row r="106" spans="1:28">
      <c r="A106" s="44" t="s">
        <v>50</v>
      </c>
      <c r="B106" s="44" t="s">
        <v>691</v>
      </c>
      <c r="C106" s="44" t="s">
        <v>741</v>
      </c>
      <c r="D106" s="44" t="s">
        <v>879</v>
      </c>
      <c r="E106" s="44" t="s">
        <v>880</v>
      </c>
      <c r="F106" s="44" t="s">
        <v>881</v>
      </c>
      <c r="G106" s="44" t="s">
        <v>882</v>
      </c>
      <c r="H106" s="44">
        <v>34900</v>
      </c>
      <c r="I106" s="44">
        <v>32400</v>
      </c>
      <c r="J106" s="44" t="s">
        <v>295</v>
      </c>
      <c r="K106" s="44" t="s">
        <v>56</v>
      </c>
      <c r="L106" s="44" t="s">
        <v>38</v>
      </c>
      <c r="M106" s="44" t="s">
        <v>46</v>
      </c>
      <c r="N106" s="44" t="s">
        <v>212</v>
      </c>
      <c r="O106" s="44" t="s">
        <v>287</v>
      </c>
      <c r="P106" s="44" t="s">
        <v>876</v>
      </c>
      <c r="Q106" s="44" t="s">
        <v>877</v>
      </c>
      <c r="R106" s="44" t="s">
        <v>61</v>
      </c>
      <c r="S106" s="44" t="s">
        <v>62</v>
      </c>
      <c r="T106" s="44" t="s">
        <v>63</v>
      </c>
      <c r="U106" s="44" t="s">
        <v>46</v>
      </c>
      <c r="V106" s="44" t="s">
        <v>47</v>
      </c>
      <c r="W106" s="44" t="s">
        <v>502</v>
      </c>
      <c r="X106" s="44" t="s">
        <v>866</v>
      </c>
      <c r="Y106" s="44" t="s">
        <v>46</v>
      </c>
      <c r="Z106" s="44">
        <v>578</v>
      </c>
      <c r="AA106" s="44">
        <v>2000</v>
      </c>
      <c r="AB106" s="44" t="s">
        <v>878</v>
      </c>
    </row>
    <row r="107" spans="1:28">
      <c r="A107" s="44" t="s">
        <v>50</v>
      </c>
      <c r="B107" s="44" t="s">
        <v>691</v>
      </c>
      <c r="C107" s="44" t="s">
        <v>741</v>
      </c>
      <c r="D107" s="44" t="s">
        <v>883</v>
      </c>
      <c r="E107" s="44" t="s">
        <v>884</v>
      </c>
      <c r="F107" s="44" t="s">
        <v>885</v>
      </c>
      <c r="G107" s="44" t="s">
        <v>886</v>
      </c>
      <c r="H107" s="44">
        <v>33900</v>
      </c>
      <c r="I107" s="44">
        <v>31527</v>
      </c>
      <c r="J107" s="44" t="s">
        <v>295</v>
      </c>
      <c r="K107" s="44" t="s">
        <v>56</v>
      </c>
      <c r="L107" s="44" t="s">
        <v>38</v>
      </c>
      <c r="M107" s="44" t="s">
        <v>887</v>
      </c>
      <c r="N107" s="44" t="s">
        <v>57</v>
      </c>
      <c r="O107" s="44" t="s">
        <v>863</v>
      </c>
      <c r="P107" s="44" t="s">
        <v>888</v>
      </c>
      <c r="Q107" s="44" t="s">
        <v>889</v>
      </c>
      <c r="R107" s="44" t="s">
        <v>61</v>
      </c>
      <c r="S107" s="44" t="s">
        <v>62</v>
      </c>
      <c r="T107" s="44" t="s">
        <v>63</v>
      </c>
      <c r="U107" s="44" t="s">
        <v>46</v>
      </c>
      <c r="V107" s="44" t="s">
        <v>47</v>
      </c>
      <c r="W107" s="44" t="s">
        <v>502</v>
      </c>
      <c r="X107" s="44" t="s">
        <v>866</v>
      </c>
      <c r="Y107" s="44" t="s">
        <v>46</v>
      </c>
      <c r="Z107" s="44">
        <v>650</v>
      </c>
      <c r="AA107" s="44">
        <v>2000</v>
      </c>
      <c r="AB107" s="44" t="s">
        <v>890</v>
      </c>
    </row>
    <row r="108" spans="1:28">
      <c r="A108" s="44" t="s">
        <v>50</v>
      </c>
      <c r="B108" s="44" t="s">
        <v>691</v>
      </c>
      <c r="C108" s="44" t="s">
        <v>741</v>
      </c>
      <c r="D108" s="44" t="s">
        <v>891</v>
      </c>
      <c r="E108" s="44" t="s">
        <v>892</v>
      </c>
      <c r="F108" s="44" t="s">
        <v>893</v>
      </c>
      <c r="G108" s="44" t="s">
        <v>894</v>
      </c>
      <c r="H108" s="44">
        <v>33900</v>
      </c>
      <c r="I108" s="44">
        <v>31527</v>
      </c>
      <c r="J108" s="44" t="s">
        <v>295</v>
      </c>
      <c r="K108" s="44" t="s">
        <v>56</v>
      </c>
      <c r="L108" s="44" t="s">
        <v>38</v>
      </c>
      <c r="M108" s="44" t="s">
        <v>887</v>
      </c>
      <c r="N108" s="44" t="s">
        <v>57</v>
      </c>
      <c r="O108" s="44" t="s">
        <v>287</v>
      </c>
      <c r="P108" s="44" t="s">
        <v>888</v>
      </c>
      <c r="Q108" s="44" t="s">
        <v>889</v>
      </c>
      <c r="R108" s="44" t="s">
        <v>61</v>
      </c>
      <c r="S108" s="44" t="s">
        <v>62</v>
      </c>
      <c r="T108" s="44" t="s">
        <v>63</v>
      </c>
      <c r="U108" s="44" t="s">
        <v>46</v>
      </c>
      <c r="V108" s="44" t="s">
        <v>47</v>
      </c>
      <c r="W108" s="44" t="s">
        <v>502</v>
      </c>
      <c r="X108" s="44" t="s">
        <v>866</v>
      </c>
      <c r="Y108" s="44" t="s">
        <v>46</v>
      </c>
      <c r="Z108" s="44">
        <v>650</v>
      </c>
      <c r="AA108" s="44">
        <v>2000</v>
      </c>
      <c r="AB108" s="44" t="s">
        <v>890</v>
      </c>
    </row>
    <row r="109" spans="1:28">
      <c r="A109" s="44" t="s">
        <v>166</v>
      </c>
      <c r="B109" s="44" t="s">
        <v>691</v>
      </c>
      <c r="C109" s="44" t="s">
        <v>741</v>
      </c>
      <c r="D109" s="44" t="s">
        <v>895</v>
      </c>
      <c r="E109" s="44" t="s">
        <v>896</v>
      </c>
      <c r="F109" s="44" t="s">
        <v>897</v>
      </c>
      <c r="G109" s="44" t="s">
        <v>898</v>
      </c>
      <c r="H109" s="44">
        <v>5890</v>
      </c>
      <c r="I109" s="44">
        <v>5800</v>
      </c>
      <c r="J109" s="44" t="s">
        <v>899</v>
      </c>
      <c r="K109" s="44" t="s">
        <v>37</v>
      </c>
      <c r="L109" s="44" t="s">
        <v>38</v>
      </c>
      <c r="M109" s="44" t="s">
        <v>900</v>
      </c>
      <c r="N109" s="44" t="s">
        <v>172</v>
      </c>
      <c r="O109" s="44" t="s">
        <v>46</v>
      </c>
      <c r="P109" s="44" t="s">
        <v>901</v>
      </c>
      <c r="Q109" s="44" t="s">
        <v>902</v>
      </c>
      <c r="R109" s="44" t="s">
        <v>44</v>
      </c>
      <c r="S109" s="44" t="s">
        <v>45</v>
      </c>
      <c r="T109" s="44" t="s">
        <v>46</v>
      </c>
      <c r="U109" s="44" t="s">
        <v>46</v>
      </c>
      <c r="V109" s="44" t="s">
        <v>47</v>
      </c>
      <c r="W109" s="44" t="s">
        <v>46</v>
      </c>
      <c r="X109" s="44" t="s">
        <v>903</v>
      </c>
      <c r="Y109" s="44" t="s">
        <v>46</v>
      </c>
      <c r="Z109" s="44" t="s">
        <v>46</v>
      </c>
      <c r="AA109" s="44" t="s">
        <v>46</v>
      </c>
      <c r="AB109" s="44" t="s">
        <v>904</v>
      </c>
    </row>
    <row r="110" spans="1:28">
      <c r="A110" s="44" t="s">
        <v>166</v>
      </c>
      <c r="B110" s="44" t="s">
        <v>691</v>
      </c>
      <c r="C110" s="44" t="s">
        <v>692</v>
      </c>
      <c r="D110" s="44" t="s">
        <v>905</v>
      </c>
      <c r="E110" s="44" t="s">
        <v>906</v>
      </c>
      <c r="F110" s="44" t="s">
        <v>907</v>
      </c>
      <c r="G110" s="44" t="s">
        <v>908</v>
      </c>
      <c r="H110" s="44">
        <v>3390</v>
      </c>
      <c r="I110" s="44">
        <v>3000</v>
      </c>
      <c r="J110" s="44" t="s">
        <v>707</v>
      </c>
      <c r="K110" s="44" t="s">
        <v>71</v>
      </c>
      <c r="L110" s="44" t="s">
        <v>38</v>
      </c>
      <c r="M110" s="44" t="s">
        <v>909</v>
      </c>
      <c r="N110" s="44" t="s">
        <v>698</v>
      </c>
      <c r="O110" s="44" t="s">
        <v>910</v>
      </c>
      <c r="P110" s="44" t="s">
        <v>911</v>
      </c>
      <c r="Q110" s="44" t="s">
        <v>912</v>
      </c>
      <c r="R110" s="44" t="s">
        <v>61</v>
      </c>
      <c r="S110" s="44" t="s">
        <v>62</v>
      </c>
      <c r="T110" s="44" t="s">
        <v>720</v>
      </c>
      <c r="U110" s="44" t="s">
        <v>46</v>
      </c>
      <c r="V110" s="44" t="s">
        <v>47</v>
      </c>
      <c r="W110" s="44" t="s">
        <v>46</v>
      </c>
      <c r="X110" s="44" t="s">
        <v>46</v>
      </c>
      <c r="Y110" s="44" t="s">
        <v>46</v>
      </c>
      <c r="Z110" s="44" t="s">
        <v>46</v>
      </c>
      <c r="AA110" s="44" t="s">
        <v>46</v>
      </c>
      <c r="AB110" s="44" t="s">
        <v>913</v>
      </c>
    </row>
    <row r="111" spans="1:28">
      <c r="A111" s="44" t="s">
        <v>166</v>
      </c>
      <c r="B111" s="44" t="s">
        <v>691</v>
      </c>
      <c r="C111" s="44" t="s">
        <v>692</v>
      </c>
      <c r="D111" s="44" t="s">
        <v>914</v>
      </c>
      <c r="E111" s="44" t="s">
        <v>915</v>
      </c>
      <c r="F111" s="44" t="s">
        <v>916</v>
      </c>
      <c r="G111" s="44" t="s">
        <v>917</v>
      </c>
      <c r="H111" s="44">
        <v>3590</v>
      </c>
      <c r="I111" s="44">
        <v>3190</v>
      </c>
      <c r="J111" s="44" t="s">
        <v>718</v>
      </c>
      <c r="K111" s="44" t="s">
        <v>71</v>
      </c>
      <c r="L111" s="44" t="s">
        <v>38</v>
      </c>
      <c r="M111" s="44" t="s">
        <v>909</v>
      </c>
      <c r="N111" s="44" t="s">
        <v>698</v>
      </c>
      <c r="O111" s="44" t="s">
        <v>918</v>
      </c>
      <c r="P111" s="44" t="s">
        <v>919</v>
      </c>
      <c r="Q111" s="44" t="s">
        <v>701</v>
      </c>
      <c r="R111" s="44" t="s">
        <v>61</v>
      </c>
      <c r="S111" s="44" t="s">
        <v>62</v>
      </c>
      <c r="T111" s="44" t="s">
        <v>720</v>
      </c>
      <c r="U111" s="44" t="s">
        <v>46</v>
      </c>
      <c r="V111" s="44" t="s">
        <v>47</v>
      </c>
      <c r="W111" s="44" t="s">
        <v>46</v>
      </c>
      <c r="X111" s="44" t="s">
        <v>46</v>
      </c>
      <c r="Y111" s="44" t="s">
        <v>46</v>
      </c>
      <c r="Z111" s="44" t="s">
        <v>46</v>
      </c>
      <c r="AA111" s="44" t="s">
        <v>46</v>
      </c>
      <c r="AB111" s="44" t="s">
        <v>920</v>
      </c>
    </row>
    <row r="112" spans="1:28">
      <c r="A112" s="44" t="s">
        <v>166</v>
      </c>
      <c r="B112" s="44" t="s">
        <v>691</v>
      </c>
      <c r="C112" s="44" t="s">
        <v>692</v>
      </c>
      <c r="D112" s="44" t="s">
        <v>921</v>
      </c>
      <c r="E112" s="44" t="s">
        <v>922</v>
      </c>
      <c r="F112" s="44" t="s">
        <v>923</v>
      </c>
      <c r="G112" s="44" t="s">
        <v>924</v>
      </c>
      <c r="H112" s="44">
        <v>3590</v>
      </c>
      <c r="I112" s="44">
        <v>3190</v>
      </c>
      <c r="J112" s="44" t="s">
        <v>707</v>
      </c>
      <c r="K112" s="44" t="s">
        <v>71</v>
      </c>
      <c r="L112" s="44" t="s">
        <v>38</v>
      </c>
      <c r="M112" s="44" t="s">
        <v>909</v>
      </c>
      <c r="N112" s="44" t="s">
        <v>698</v>
      </c>
      <c r="O112" s="44" t="s">
        <v>925</v>
      </c>
      <c r="P112" s="44" t="s">
        <v>919</v>
      </c>
      <c r="Q112" s="44" t="s">
        <v>701</v>
      </c>
      <c r="R112" s="44" t="s">
        <v>61</v>
      </c>
      <c r="S112" s="44" t="s">
        <v>62</v>
      </c>
      <c r="T112" s="44" t="s">
        <v>720</v>
      </c>
      <c r="U112" s="44" t="s">
        <v>46</v>
      </c>
      <c r="V112" s="44" t="s">
        <v>47</v>
      </c>
      <c r="W112" s="44" t="s">
        <v>46</v>
      </c>
      <c r="X112" s="44" t="s">
        <v>46</v>
      </c>
      <c r="Y112" s="44" t="s">
        <v>46</v>
      </c>
      <c r="Z112" s="44" t="s">
        <v>46</v>
      </c>
      <c r="AA112" s="44" t="s">
        <v>46</v>
      </c>
      <c r="AB112" s="44" t="s">
        <v>920</v>
      </c>
    </row>
    <row r="113" spans="1:28">
      <c r="A113" s="44" t="s">
        <v>166</v>
      </c>
      <c r="B113" s="44" t="s">
        <v>691</v>
      </c>
      <c r="C113" s="44" t="s">
        <v>692</v>
      </c>
      <c r="D113" s="44" t="s">
        <v>926</v>
      </c>
      <c r="E113" s="44" t="s">
        <v>927</v>
      </c>
      <c r="F113" s="44" t="s">
        <v>928</v>
      </c>
      <c r="G113" s="44" t="s">
        <v>929</v>
      </c>
      <c r="H113" s="44">
        <v>5490</v>
      </c>
      <c r="I113" s="44">
        <v>5290</v>
      </c>
      <c r="J113" s="44" t="s">
        <v>718</v>
      </c>
      <c r="K113" s="44" t="s">
        <v>71</v>
      </c>
      <c r="L113" s="44" t="s">
        <v>38</v>
      </c>
      <c r="M113" s="44" t="s">
        <v>909</v>
      </c>
      <c r="N113" s="44" t="s">
        <v>698</v>
      </c>
      <c r="O113" s="44" t="s">
        <v>930</v>
      </c>
      <c r="P113" s="44" t="s">
        <v>931</v>
      </c>
      <c r="Q113" s="44" t="s">
        <v>932</v>
      </c>
      <c r="R113" s="44" t="s">
        <v>61</v>
      </c>
      <c r="S113" s="44" t="s">
        <v>62</v>
      </c>
      <c r="T113" s="44" t="s">
        <v>712</v>
      </c>
      <c r="U113" s="44" t="s">
        <v>46</v>
      </c>
      <c r="V113" s="44" t="s">
        <v>47</v>
      </c>
      <c r="W113" s="44" t="s">
        <v>46</v>
      </c>
      <c r="X113" s="44" t="s">
        <v>46</v>
      </c>
      <c r="Y113" s="44" t="s">
        <v>46</v>
      </c>
      <c r="Z113" s="44" t="s">
        <v>46</v>
      </c>
      <c r="AA113" s="44" t="s">
        <v>46</v>
      </c>
      <c r="AB113" s="44" t="s">
        <v>913</v>
      </c>
    </row>
    <row r="114" spans="1:28">
      <c r="A114" s="44" t="s">
        <v>155</v>
      </c>
      <c r="B114" s="44" t="s">
        <v>691</v>
      </c>
      <c r="C114" s="44" t="s">
        <v>692</v>
      </c>
      <c r="D114" s="44" t="s">
        <v>933</v>
      </c>
      <c r="E114" s="44" t="s">
        <v>934</v>
      </c>
      <c r="F114" s="44" t="s">
        <v>935</v>
      </c>
      <c r="G114" s="44" t="s">
        <v>936</v>
      </c>
      <c r="H114" s="44">
        <v>1490</v>
      </c>
      <c r="I114" s="44">
        <v>1290</v>
      </c>
      <c r="J114" s="44" t="s">
        <v>614</v>
      </c>
      <c r="K114" s="44" t="s">
        <v>71</v>
      </c>
      <c r="L114" s="44" t="s">
        <v>38</v>
      </c>
      <c r="M114" s="44" t="s">
        <v>46</v>
      </c>
      <c r="N114" s="44" t="s">
        <v>937</v>
      </c>
      <c r="O114" s="44" t="s">
        <v>41</v>
      </c>
      <c r="P114" s="44" t="s">
        <v>938</v>
      </c>
      <c r="Q114" s="44" t="s">
        <v>939</v>
      </c>
      <c r="R114" s="44" t="s">
        <v>61</v>
      </c>
      <c r="S114" s="44" t="s">
        <v>45</v>
      </c>
      <c r="T114" s="44" t="s">
        <v>46</v>
      </c>
      <c r="U114" s="44" t="s">
        <v>46</v>
      </c>
      <c r="V114" s="44" t="s">
        <v>47</v>
      </c>
      <c r="W114" s="44" t="s">
        <v>46</v>
      </c>
      <c r="X114" s="44" t="s">
        <v>46</v>
      </c>
      <c r="Y114" s="44" t="s">
        <v>46</v>
      </c>
      <c r="Z114" s="44" t="s">
        <v>46</v>
      </c>
      <c r="AA114" s="44" t="s">
        <v>46</v>
      </c>
      <c r="AB114" s="44" t="s">
        <v>940</v>
      </c>
    </row>
    <row r="115" spans="1:28">
      <c r="A115" s="44" t="s">
        <v>155</v>
      </c>
      <c r="B115" s="44" t="s">
        <v>691</v>
      </c>
      <c r="C115" s="44" t="s">
        <v>741</v>
      </c>
      <c r="D115" s="44" t="s">
        <v>941</v>
      </c>
      <c r="E115" s="44" t="s">
        <v>942</v>
      </c>
      <c r="F115" s="44" t="s">
        <v>943</v>
      </c>
      <c r="G115" s="44" t="s">
        <v>944</v>
      </c>
      <c r="H115" s="44">
        <v>3990</v>
      </c>
      <c r="I115" s="44">
        <v>3990</v>
      </c>
      <c r="J115" s="44" t="s">
        <v>46</v>
      </c>
      <c r="K115" s="44" t="s">
        <v>71</v>
      </c>
      <c r="L115" s="44" t="s">
        <v>38</v>
      </c>
      <c r="M115" s="44" t="s">
        <v>46</v>
      </c>
      <c r="N115" s="44" t="s">
        <v>945</v>
      </c>
      <c r="O115" s="44" t="s">
        <v>946</v>
      </c>
      <c r="P115" s="44" t="s">
        <v>947</v>
      </c>
      <c r="Q115" s="44" t="s">
        <v>948</v>
      </c>
      <c r="R115" s="44" t="s">
        <v>949</v>
      </c>
      <c r="S115" s="44" t="s">
        <v>45</v>
      </c>
      <c r="T115" s="44" t="s">
        <v>46</v>
      </c>
      <c r="U115" s="44" t="s">
        <v>46</v>
      </c>
      <c r="V115" s="44" t="s">
        <v>47</v>
      </c>
      <c r="W115" s="44" t="s">
        <v>46</v>
      </c>
      <c r="X115" s="44" t="s">
        <v>46</v>
      </c>
      <c r="Y115" s="44" t="s">
        <v>46</v>
      </c>
      <c r="Z115" s="44" t="s">
        <v>46</v>
      </c>
      <c r="AA115" s="44" t="s">
        <v>46</v>
      </c>
      <c r="AB115" s="44" t="s">
        <v>950</v>
      </c>
    </row>
    <row r="116" spans="1:28">
      <c r="A116" s="44" t="s">
        <v>155</v>
      </c>
      <c r="B116" s="44" t="s">
        <v>691</v>
      </c>
      <c r="C116" s="44" t="s">
        <v>692</v>
      </c>
      <c r="D116" s="44" t="s">
        <v>951</v>
      </c>
      <c r="E116" s="44" t="s">
        <v>952</v>
      </c>
      <c r="F116" s="44" t="s">
        <v>953</v>
      </c>
      <c r="G116" s="44" t="s">
        <v>954</v>
      </c>
      <c r="H116" s="44">
        <v>1990</v>
      </c>
      <c r="I116" s="44">
        <v>1700</v>
      </c>
      <c r="J116" s="44" t="s">
        <v>46</v>
      </c>
      <c r="K116" s="44" t="s">
        <v>71</v>
      </c>
      <c r="L116" s="44" t="s">
        <v>38</v>
      </c>
      <c r="M116" s="44" t="s">
        <v>46</v>
      </c>
      <c r="N116" s="44" t="s">
        <v>489</v>
      </c>
      <c r="O116" s="44" t="s">
        <v>41</v>
      </c>
      <c r="P116" s="44" t="s">
        <v>955</v>
      </c>
      <c r="Q116" s="44" t="s">
        <v>766</v>
      </c>
      <c r="R116" s="44" t="s">
        <v>44</v>
      </c>
      <c r="S116" s="44" t="s">
        <v>45</v>
      </c>
      <c r="T116" s="44" t="s">
        <v>46</v>
      </c>
      <c r="U116" s="44" t="s">
        <v>46</v>
      </c>
      <c r="V116" s="44" t="s">
        <v>47</v>
      </c>
      <c r="W116" s="44" t="s">
        <v>46</v>
      </c>
      <c r="X116" s="44" t="s">
        <v>46</v>
      </c>
      <c r="Y116" s="44" t="s">
        <v>46</v>
      </c>
      <c r="Z116" s="44" t="s">
        <v>46</v>
      </c>
      <c r="AA116" s="44" t="s">
        <v>46</v>
      </c>
      <c r="AB116" s="44" t="s">
        <v>956</v>
      </c>
    </row>
    <row r="117" spans="1:28">
      <c r="A117" s="44" t="s">
        <v>155</v>
      </c>
      <c r="B117" s="44" t="s">
        <v>691</v>
      </c>
      <c r="C117" s="44" t="s">
        <v>692</v>
      </c>
      <c r="D117" s="44" t="s">
        <v>957</v>
      </c>
      <c r="E117" s="44" t="s">
        <v>958</v>
      </c>
      <c r="F117" s="44" t="s">
        <v>959</v>
      </c>
      <c r="G117" s="44" t="s">
        <v>960</v>
      </c>
      <c r="H117" s="44">
        <v>2090</v>
      </c>
      <c r="I117" s="44">
        <v>1890</v>
      </c>
      <c r="J117" s="44" t="s">
        <v>46</v>
      </c>
      <c r="K117" s="44" t="s">
        <v>71</v>
      </c>
      <c r="L117" s="44" t="s">
        <v>38</v>
      </c>
      <c r="M117" s="44" t="s">
        <v>46</v>
      </c>
      <c r="N117" s="44" t="s">
        <v>489</v>
      </c>
      <c r="O117" s="44" t="s">
        <v>41</v>
      </c>
      <c r="P117" s="44" t="s">
        <v>961</v>
      </c>
      <c r="Q117" s="44" t="s">
        <v>962</v>
      </c>
      <c r="R117" s="44" t="s">
        <v>44</v>
      </c>
      <c r="S117" s="44" t="s">
        <v>45</v>
      </c>
      <c r="T117" s="44" t="s">
        <v>46</v>
      </c>
      <c r="U117" s="44" t="s">
        <v>46</v>
      </c>
      <c r="V117" s="44" t="s">
        <v>47</v>
      </c>
      <c r="W117" s="44" t="s">
        <v>46</v>
      </c>
      <c r="X117" s="44" t="s">
        <v>46</v>
      </c>
      <c r="Y117" s="44" t="s">
        <v>46</v>
      </c>
      <c r="Z117" s="44" t="s">
        <v>46</v>
      </c>
      <c r="AA117" s="44" t="s">
        <v>46</v>
      </c>
      <c r="AB117" s="44" t="s">
        <v>956</v>
      </c>
    </row>
    <row r="118" spans="1:28">
      <c r="A118" s="44" t="s">
        <v>637</v>
      </c>
      <c r="B118" s="44" t="s">
        <v>963</v>
      </c>
      <c r="C118" s="44" t="s">
        <v>964</v>
      </c>
      <c r="D118" s="44" t="s">
        <v>965</v>
      </c>
      <c r="E118" s="44" t="s">
        <v>966</v>
      </c>
      <c r="F118" s="44" t="s">
        <v>967</v>
      </c>
      <c r="G118" s="44" t="s">
        <v>968</v>
      </c>
      <c r="H118" s="44">
        <v>6480</v>
      </c>
      <c r="I118" s="44">
        <v>6480</v>
      </c>
      <c r="J118" s="44" t="s">
        <v>969</v>
      </c>
      <c r="K118" s="44" t="s">
        <v>113</v>
      </c>
      <c r="L118" s="44" t="s">
        <v>38</v>
      </c>
      <c r="M118" s="44" t="s">
        <v>970</v>
      </c>
      <c r="N118" s="44" t="s">
        <v>971</v>
      </c>
      <c r="O118" s="44" t="s">
        <v>41</v>
      </c>
      <c r="P118" s="44" t="s">
        <v>46</v>
      </c>
      <c r="Q118" s="44" t="s">
        <v>972</v>
      </c>
      <c r="R118" s="44" t="s">
        <v>44</v>
      </c>
      <c r="S118" s="44" t="s">
        <v>45</v>
      </c>
      <c r="T118" s="44" t="s">
        <v>46</v>
      </c>
      <c r="U118" s="44" t="s">
        <v>46</v>
      </c>
      <c r="V118" s="44" t="s">
        <v>47</v>
      </c>
      <c r="W118" s="44" t="s">
        <v>46</v>
      </c>
      <c r="X118" s="44" t="s">
        <v>46</v>
      </c>
      <c r="Y118" s="44" t="s">
        <v>46</v>
      </c>
      <c r="Z118" s="44" t="s">
        <v>46</v>
      </c>
      <c r="AA118" s="44" t="s">
        <v>46</v>
      </c>
      <c r="AB118" s="44" t="s">
        <v>973</v>
      </c>
    </row>
    <row r="119" spans="1:28">
      <c r="A119" s="44" t="s">
        <v>637</v>
      </c>
      <c r="B119" s="44" t="s">
        <v>963</v>
      </c>
      <c r="C119" s="44" t="s">
        <v>964</v>
      </c>
      <c r="D119" s="44" t="s">
        <v>974</v>
      </c>
      <c r="E119" s="44" t="s">
        <v>975</v>
      </c>
      <c r="F119" s="44" t="s">
        <v>976</v>
      </c>
      <c r="G119" s="44" t="s">
        <v>977</v>
      </c>
      <c r="H119" s="44">
        <v>4680</v>
      </c>
      <c r="I119" s="44">
        <v>4680</v>
      </c>
      <c r="J119" s="44" t="s">
        <v>969</v>
      </c>
      <c r="K119" s="44" t="s">
        <v>113</v>
      </c>
      <c r="L119" s="44" t="s">
        <v>38</v>
      </c>
      <c r="M119" s="44" t="s">
        <v>970</v>
      </c>
      <c r="N119" s="44" t="s">
        <v>971</v>
      </c>
      <c r="O119" s="44" t="s">
        <v>41</v>
      </c>
      <c r="P119" s="44" t="s">
        <v>46</v>
      </c>
      <c r="Q119" s="44" t="s">
        <v>978</v>
      </c>
      <c r="R119" s="44" t="s">
        <v>44</v>
      </c>
      <c r="S119" s="44" t="s">
        <v>45</v>
      </c>
      <c r="T119" s="44" t="s">
        <v>46</v>
      </c>
      <c r="U119" s="44" t="s">
        <v>46</v>
      </c>
      <c r="V119" s="44" t="s">
        <v>47</v>
      </c>
      <c r="W119" s="44" t="s">
        <v>46</v>
      </c>
      <c r="X119" s="44" t="s">
        <v>46</v>
      </c>
      <c r="Y119" s="44" t="s">
        <v>46</v>
      </c>
      <c r="Z119" s="44" t="s">
        <v>46</v>
      </c>
      <c r="AA119" s="44" t="s">
        <v>46</v>
      </c>
      <c r="AB119" s="44" t="s">
        <v>979</v>
      </c>
    </row>
    <row r="120" spans="1:28">
      <c r="A120" s="44" t="s">
        <v>637</v>
      </c>
      <c r="B120" s="44" t="s">
        <v>963</v>
      </c>
      <c r="C120" s="44" t="s">
        <v>964</v>
      </c>
      <c r="D120" s="44" t="s">
        <v>980</v>
      </c>
      <c r="E120" s="44" t="s">
        <v>981</v>
      </c>
      <c r="F120" s="44" t="s">
        <v>982</v>
      </c>
      <c r="G120" s="44" t="s">
        <v>983</v>
      </c>
      <c r="H120" s="44">
        <v>1990</v>
      </c>
      <c r="I120" s="44">
        <v>1990</v>
      </c>
      <c r="J120" s="44" t="s">
        <v>969</v>
      </c>
      <c r="K120" s="44" t="s">
        <v>113</v>
      </c>
      <c r="L120" s="44" t="s">
        <v>38</v>
      </c>
      <c r="M120" s="44" t="s">
        <v>970</v>
      </c>
      <c r="N120" s="44" t="s">
        <v>984</v>
      </c>
      <c r="O120" s="44" t="s">
        <v>46</v>
      </c>
      <c r="P120" s="44" t="s">
        <v>46</v>
      </c>
      <c r="Q120" s="44" t="s">
        <v>985</v>
      </c>
      <c r="R120" s="44" t="s">
        <v>44</v>
      </c>
      <c r="S120" s="44" t="s">
        <v>45</v>
      </c>
      <c r="T120" s="44" t="s">
        <v>46</v>
      </c>
      <c r="U120" s="44" t="s">
        <v>46</v>
      </c>
      <c r="V120" s="44" t="s">
        <v>986</v>
      </c>
      <c r="W120" s="44" t="s">
        <v>46</v>
      </c>
      <c r="X120" s="44" t="s">
        <v>46</v>
      </c>
      <c r="Y120" s="44" t="s">
        <v>46</v>
      </c>
      <c r="Z120" s="44" t="s">
        <v>46</v>
      </c>
      <c r="AA120" s="44" t="s">
        <v>46</v>
      </c>
      <c r="AB120" s="44" t="s">
        <v>987</v>
      </c>
    </row>
    <row r="121" spans="1:28">
      <c r="A121" s="44" t="s">
        <v>637</v>
      </c>
      <c r="B121" s="44" t="s">
        <v>963</v>
      </c>
      <c r="C121" s="44" t="s">
        <v>988</v>
      </c>
      <c r="D121" s="44" t="s">
        <v>989</v>
      </c>
      <c r="E121" s="44" t="s">
        <v>990</v>
      </c>
      <c r="F121" s="44" t="s">
        <v>991</v>
      </c>
      <c r="G121" s="44" t="s">
        <v>992</v>
      </c>
      <c r="H121" s="44">
        <v>15900</v>
      </c>
      <c r="I121" s="44">
        <v>15900</v>
      </c>
      <c r="J121" s="44" t="s">
        <v>46</v>
      </c>
      <c r="K121" s="44" t="s">
        <v>46</v>
      </c>
      <c r="L121" s="44" t="s">
        <v>367</v>
      </c>
      <c r="M121" s="44" t="s">
        <v>993</v>
      </c>
      <c r="N121" s="44" t="s">
        <v>994</v>
      </c>
      <c r="O121" s="44" t="s">
        <v>46</v>
      </c>
      <c r="P121" s="44" t="s">
        <v>46</v>
      </c>
      <c r="Q121" s="44" t="s">
        <v>46</v>
      </c>
      <c r="R121" s="44" t="s">
        <v>46</v>
      </c>
      <c r="S121" s="44" t="s">
        <v>45</v>
      </c>
      <c r="T121" s="44" t="s">
        <v>46</v>
      </c>
      <c r="U121" s="44" t="s">
        <v>46</v>
      </c>
      <c r="V121" s="44" t="s">
        <v>46</v>
      </c>
      <c r="W121" s="44" t="s">
        <v>46</v>
      </c>
      <c r="X121" s="44" t="s">
        <v>46</v>
      </c>
      <c r="Y121" s="44" t="s">
        <v>46</v>
      </c>
      <c r="Z121" s="44" t="s">
        <v>46</v>
      </c>
      <c r="AA121" s="44" t="s">
        <v>46</v>
      </c>
      <c r="AB121" s="44" t="s">
        <v>46</v>
      </c>
    </row>
    <row r="122" spans="1:28">
      <c r="A122" s="44" t="s">
        <v>637</v>
      </c>
      <c r="B122" s="44" t="s">
        <v>963</v>
      </c>
      <c r="C122" s="44" t="s">
        <v>988</v>
      </c>
      <c r="D122" s="44" t="s">
        <v>995</v>
      </c>
      <c r="E122" s="44" t="s">
        <v>996</v>
      </c>
      <c r="F122" s="44" t="s">
        <v>997</v>
      </c>
      <c r="G122" s="44" t="s">
        <v>998</v>
      </c>
      <c r="H122" s="44">
        <v>19400</v>
      </c>
      <c r="I122" s="44">
        <v>19400</v>
      </c>
      <c r="J122" s="44" t="s">
        <v>46</v>
      </c>
      <c r="K122" s="44" t="s">
        <v>46</v>
      </c>
      <c r="L122" s="44" t="s">
        <v>367</v>
      </c>
      <c r="M122" s="44" t="s">
        <v>993</v>
      </c>
      <c r="N122" s="44" t="s">
        <v>994</v>
      </c>
      <c r="O122" s="44" t="s">
        <v>46</v>
      </c>
      <c r="P122" s="44" t="s">
        <v>46</v>
      </c>
      <c r="Q122" s="44" t="s">
        <v>46</v>
      </c>
      <c r="R122" s="44" t="s">
        <v>46</v>
      </c>
      <c r="S122" s="44" t="s">
        <v>45</v>
      </c>
      <c r="T122" s="44" t="s">
        <v>46</v>
      </c>
      <c r="U122" s="44" t="s">
        <v>46</v>
      </c>
      <c r="V122" s="44" t="s">
        <v>46</v>
      </c>
      <c r="W122" s="44" t="s">
        <v>46</v>
      </c>
      <c r="X122" s="44" t="s">
        <v>46</v>
      </c>
      <c r="Y122" s="44" t="s">
        <v>46</v>
      </c>
      <c r="Z122" s="44" t="s">
        <v>46</v>
      </c>
      <c r="AA122" s="44" t="s">
        <v>46</v>
      </c>
      <c r="AB122" s="44" t="s">
        <v>46</v>
      </c>
    </row>
    <row r="123" spans="1:28">
      <c r="A123" s="44" t="s">
        <v>637</v>
      </c>
      <c r="B123" s="44" t="s">
        <v>963</v>
      </c>
      <c r="C123" s="44" t="s">
        <v>988</v>
      </c>
      <c r="D123" s="44" t="s">
        <v>999</v>
      </c>
      <c r="E123" s="44" t="s">
        <v>1000</v>
      </c>
      <c r="F123" s="44" t="s">
        <v>1001</v>
      </c>
      <c r="G123" s="44" t="s">
        <v>1002</v>
      </c>
      <c r="H123" s="44">
        <v>20900</v>
      </c>
      <c r="I123" s="44">
        <v>20900</v>
      </c>
      <c r="J123" s="44" t="s">
        <v>46</v>
      </c>
      <c r="K123" s="44" t="s">
        <v>46</v>
      </c>
      <c r="L123" s="44" t="s">
        <v>367</v>
      </c>
      <c r="M123" s="44" t="s">
        <v>993</v>
      </c>
      <c r="N123" s="44" t="s">
        <v>994</v>
      </c>
      <c r="O123" s="44" t="s">
        <v>46</v>
      </c>
      <c r="P123" s="44" t="s">
        <v>46</v>
      </c>
      <c r="Q123" s="44" t="s">
        <v>46</v>
      </c>
      <c r="R123" s="44" t="s">
        <v>46</v>
      </c>
      <c r="S123" s="44" t="s">
        <v>45</v>
      </c>
      <c r="T123" s="44" t="s">
        <v>46</v>
      </c>
      <c r="U123" s="44" t="s">
        <v>46</v>
      </c>
      <c r="V123" s="44" t="s">
        <v>46</v>
      </c>
      <c r="W123" s="44" t="s">
        <v>46</v>
      </c>
      <c r="X123" s="44" t="s">
        <v>46</v>
      </c>
      <c r="Y123" s="44" t="s">
        <v>46</v>
      </c>
      <c r="Z123" s="44" t="s">
        <v>46</v>
      </c>
      <c r="AA123" s="44" t="s">
        <v>46</v>
      </c>
      <c r="AB123" s="44" t="s">
        <v>46</v>
      </c>
    </row>
    <row r="124" spans="1:28">
      <c r="A124" s="44" t="s">
        <v>637</v>
      </c>
      <c r="B124" s="44" t="s">
        <v>963</v>
      </c>
      <c r="C124" s="44" t="s">
        <v>988</v>
      </c>
      <c r="D124" s="44" t="s">
        <v>1003</v>
      </c>
      <c r="E124" s="44" t="s">
        <v>1004</v>
      </c>
      <c r="F124" s="44" t="s">
        <v>1005</v>
      </c>
      <c r="G124" s="44" t="s">
        <v>1006</v>
      </c>
      <c r="H124" s="44">
        <v>24400</v>
      </c>
      <c r="I124" s="44">
        <v>24400</v>
      </c>
      <c r="J124" s="44" t="s">
        <v>46</v>
      </c>
      <c r="K124" s="44" t="s">
        <v>46</v>
      </c>
      <c r="L124" s="44" t="s">
        <v>367</v>
      </c>
      <c r="M124" s="44" t="s">
        <v>993</v>
      </c>
      <c r="N124" s="44" t="s">
        <v>994</v>
      </c>
      <c r="O124" s="44" t="s">
        <v>46</v>
      </c>
      <c r="P124" s="44" t="s">
        <v>46</v>
      </c>
      <c r="Q124" s="44" t="s">
        <v>46</v>
      </c>
      <c r="R124" s="44" t="s">
        <v>46</v>
      </c>
      <c r="S124" s="44" t="s">
        <v>45</v>
      </c>
      <c r="T124" s="44" t="s">
        <v>46</v>
      </c>
      <c r="U124" s="44" t="s">
        <v>46</v>
      </c>
      <c r="V124" s="44" t="s">
        <v>46</v>
      </c>
      <c r="W124" s="44" t="s">
        <v>46</v>
      </c>
      <c r="X124" s="44" t="s">
        <v>46</v>
      </c>
      <c r="Y124" s="44" t="s">
        <v>46</v>
      </c>
      <c r="Z124" s="44" t="s">
        <v>46</v>
      </c>
      <c r="AA124" s="44" t="s">
        <v>46</v>
      </c>
      <c r="AB124" s="44" t="s">
        <v>46</v>
      </c>
    </row>
    <row r="125" spans="1:28">
      <c r="A125" s="44" t="s">
        <v>50</v>
      </c>
      <c r="B125" s="44" t="s">
        <v>963</v>
      </c>
      <c r="C125" s="44" t="s">
        <v>1007</v>
      </c>
      <c r="D125" s="44" t="s">
        <v>1008</v>
      </c>
      <c r="E125" s="44" t="s">
        <v>1009</v>
      </c>
      <c r="F125" s="44" t="s">
        <v>1010</v>
      </c>
      <c r="G125" s="44" t="s">
        <v>1011</v>
      </c>
      <c r="H125" s="44">
        <v>89900</v>
      </c>
      <c r="I125" s="44">
        <v>78910</v>
      </c>
      <c r="J125" s="44" t="s">
        <v>1012</v>
      </c>
      <c r="K125" s="44" t="s">
        <v>71</v>
      </c>
      <c r="L125" s="44" t="s">
        <v>38</v>
      </c>
      <c r="M125" s="44" t="s">
        <v>1013</v>
      </c>
      <c r="N125" s="44" t="s">
        <v>1014</v>
      </c>
      <c r="O125" s="44" t="s">
        <v>1015</v>
      </c>
      <c r="P125" s="44" t="s">
        <v>1016</v>
      </c>
      <c r="Q125" s="44" t="s">
        <v>1017</v>
      </c>
      <c r="R125" s="44" t="s">
        <v>1018</v>
      </c>
      <c r="S125" s="44" t="s">
        <v>45</v>
      </c>
      <c r="T125" s="44" t="s">
        <v>46</v>
      </c>
      <c r="U125" s="44" t="s">
        <v>46</v>
      </c>
      <c r="V125" s="44" t="s">
        <v>47</v>
      </c>
      <c r="W125" s="44" t="s">
        <v>1019</v>
      </c>
      <c r="X125" s="44" t="s">
        <v>46</v>
      </c>
      <c r="Y125" s="44" t="s">
        <v>46</v>
      </c>
      <c r="Z125" s="44">
        <v>734</v>
      </c>
      <c r="AA125" s="44" t="s">
        <v>46</v>
      </c>
      <c r="AB125" s="44" t="s">
        <v>1020</v>
      </c>
    </row>
    <row r="126" spans="1:28">
      <c r="A126" s="44" t="s">
        <v>50</v>
      </c>
      <c r="B126" s="44" t="s">
        <v>963</v>
      </c>
      <c r="C126" s="44" t="s">
        <v>1007</v>
      </c>
      <c r="D126" s="44" t="s">
        <v>1021</v>
      </c>
      <c r="E126" s="44" t="s">
        <v>1022</v>
      </c>
      <c r="F126" s="44" t="s">
        <v>1023</v>
      </c>
      <c r="G126" s="44" t="s">
        <v>1024</v>
      </c>
      <c r="H126" s="44">
        <v>77900</v>
      </c>
      <c r="I126" s="44">
        <v>69900</v>
      </c>
      <c r="J126" s="44" t="s">
        <v>1025</v>
      </c>
      <c r="K126" s="44" t="s">
        <v>56</v>
      </c>
      <c r="L126" s="44" t="s">
        <v>38</v>
      </c>
      <c r="M126" s="44" t="s">
        <v>1013</v>
      </c>
      <c r="N126" s="44" t="s">
        <v>1014</v>
      </c>
      <c r="O126" s="44" t="s">
        <v>1026</v>
      </c>
      <c r="P126" s="44" t="s">
        <v>1027</v>
      </c>
      <c r="Q126" s="44" t="s">
        <v>1028</v>
      </c>
      <c r="R126" s="44" t="s">
        <v>1029</v>
      </c>
      <c r="S126" s="44" t="s">
        <v>45</v>
      </c>
      <c r="T126" s="44" t="s">
        <v>46</v>
      </c>
      <c r="U126" s="44" t="s">
        <v>46</v>
      </c>
      <c r="V126" s="44" t="s">
        <v>47</v>
      </c>
      <c r="W126" s="44" t="s">
        <v>1019</v>
      </c>
      <c r="X126" s="44" t="s">
        <v>46</v>
      </c>
      <c r="Y126" s="44" t="s">
        <v>46</v>
      </c>
      <c r="Z126" s="44">
        <v>653</v>
      </c>
      <c r="AA126" s="44" t="s">
        <v>46</v>
      </c>
      <c r="AB126" s="44" t="s">
        <v>1020</v>
      </c>
    </row>
    <row r="127" spans="1:28">
      <c r="A127" s="44" t="s">
        <v>50</v>
      </c>
      <c r="B127" s="44" t="s">
        <v>963</v>
      </c>
      <c r="C127" s="44" t="s">
        <v>1007</v>
      </c>
      <c r="D127" s="44" t="s">
        <v>1030</v>
      </c>
      <c r="E127" s="44" t="s">
        <v>1031</v>
      </c>
      <c r="F127" s="44" t="s">
        <v>1032</v>
      </c>
      <c r="G127" s="44" t="s">
        <v>1033</v>
      </c>
      <c r="H127" s="44">
        <v>59900</v>
      </c>
      <c r="I127" s="44">
        <v>53900</v>
      </c>
      <c r="J127" s="44" t="s">
        <v>1012</v>
      </c>
      <c r="K127" s="44" t="s">
        <v>71</v>
      </c>
      <c r="L127" s="44" t="s">
        <v>38</v>
      </c>
      <c r="M127" s="44" t="s">
        <v>1013</v>
      </c>
      <c r="N127" s="44" t="s">
        <v>1014</v>
      </c>
      <c r="O127" s="44" t="s">
        <v>1034</v>
      </c>
      <c r="P127" s="44" t="s">
        <v>1027</v>
      </c>
      <c r="Q127" s="44" t="s">
        <v>1028</v>
      </c>
      <c r="R127" s="44" t="s">
        <v>1029</v>
      </c>
      <c r="S127" s="44" t="s">
        <v>45</v>
      </c>
      <c r="T127" s="44" t="s">
        <v>46</v>
      </c>
      <c r="U127" s="44" t="s">
        <v>46</v>
      </c>
      <c r="V127" s="44" t="s">
        <v>47</v>
      </c>
      <c r="W127" s="44" t="s">
        <v>1019</v>
      </c>
      <c r="X127" s="44" t="s">
        <v>46</v>
      </c>
      <c r="Y127" s="44" t="s">
        <v>46</v>
      </c>
      <c r="Z127" s="44">
        <v>653</v>
      </c>
      <c r="AA127" s="44" t="s">
        <v>46</v>
      </c>
      <c r="AB127" s="44" t="s">
        <v>1035</v>
      </c>
    </row>
    <row r="128" spans="1:28">
      <c r="A128" s="44" t="s">
        <v>50</v>
      </c>
      <c r="B128" s="44" t="s">
        <v>963</v>
      </c>
      <c r="C128" s="44" t="s">
        <v>1007</v>
      </c>
      <c r="D128" s="44" t="s">
        <v>1036</v>
      </c>
      <c r="E128" s="44" t="s">
        <v>1037</v>
      </c>
      <c r="F128" s="44" t="s">
        <v>1038</v>
      </c>
      <c r="G128" s="44" t="s">
        <v>1039</v>
      </c>
      <c r="H128" s="44">
        <v>24900</v>
      </c>
      <c r="I128" s="44">
        <v>18900</v>
      </c>
      <c r="J128" s="44" t="s">
        <v>1040</v>
      </c>
      <c r="K128" s="44" t="s">
        <v>123</v>
      </c>
      <c r="L128" s="44" t="s">
        <v>38</v>
      </c>
      <c r="M128" s="44" t="s">
        <v>1013</v>
      </c>
      <c r="N128" s="44" t="s">
        <v>57</v>
      </c>
      <c r="O128" s="44" t="s">
        <v>1041</v>
      </c>
      <c r="P128" s="44" t="s">
        <v>1042</v>
      </c>
      <c r="Q128" s="44" t="s">
        <v>1043</v>
      </c>
      <c r="R128" s="44" t="s">
        <v>1044</v>
      </c>
      <c r="S128" s="44" t="s">
        <v>45</v>
      </c>
      <c r="T128" s="44" t="s">
        <v>46</v>
      </c>
      <c r="U128" s="44" t="s">
        <v>46</v>
      </c>
      <c r="V128" s="44" t="s">
        <v>47</v>
      </c>
      <c r="W128" s="44" t="s">
        <v>1019</v>
      </c>
      <c r="X128" s="44" t="s">
        <v>46</v>
      </c>
      <c r="Y128" s="44" t="s">
        <v>46</v>
      </c>
      <c r="Z128" s="44" t="s">
        <v>46</v>
      </c>
      <c r="AA128" s="44" t="s">
        <v>46</v>
      </c>
      <c r="AB128" s="44" t="s">
        <v>1045</v>
      </c>
    </row>
    <row r="129" spans="1:28">
      <c r="A129" s="44" t="s">
        <v>50</v>
      </c>
      <c r="B129" s="44" t="s">
        <v>963</v>
      </c>
      <c r="C129" s="44" t="s">
        <v>1007</v>
      </c>
      <c r="D129" s="44" t="s">
        <v>1046</v>
      </c>
      <c r="E129" s="44" t="s">
        <v>1047</v>
      </c>
      <c r="F129" s="44" t="s">
        <v>1048</v>
      </c>
      <c r="G129" s="44" t="s">
        <v>1049</v>
      </c>
      <c r="H129" s="44">
        <v>28900</v>
      </c>
      <c r="I129" s="44">
        <v>24900</v>
      </c>
      <c r="J129" s="44" t="s">
        <v>1050</v>
      </c>
      <c r="K129" s="44" t="s">
        <v>56</v>
      </c>
      <c r="L129" s="44" t="s">
        <v>38</v>
      </c>
      <c r="M129" s="44" t="s">
        <v>1013</v>
      </c>
      <c r="N129" s="44" t="s">
        <v>57</v>
      </c>
      <c r="O129" s="44" t="s">
        <v>1051</v>
      </c>
      <c r="P129" s="44" t="s">
        <v>1052</v>
      </c>
      <c r="Q129" s="44" t="s">
        <v>1053</v>
      </c>
      <c r="R129" s="44" t="s">
        <v>1044</v>
      </c>
      <c r="S129" s="44" t="s">
        <v>45</v>
      </c>
      <c r="T129" s="44" t="s">
        <v>46</v>
      </c>
      <c r="U129" s="44" t="s">
        <v>46</v>
      </c>
      <c r="V129" s="44" t="s">
        <v>47</v>
      </c>
      <c r="W129" s="44" t="s">
        <v>1019</v>
      </c>
      <c r="X129" s="44" t="s">
        <v>46</v>
      </c>
      <c r="Y129" s="44" t="s">
        <v>46</v>
      </c>
      <c r="Z129" s="44">
        <v>525</v>
      </c>
      <c r="AA129" s="44" t="s">
        <v>46</v>
      </c>
      <c r="AB129" s="44" t="s">
        <v>1054</v>
      </c>
    </row>
    <row r="130" spans="1:28">
      <c r="A130" s="44" t="s">
        <v>50</v>
      </c>
      <c r="B130" s="44" t="s">
        <v>963</v>
      </c>
      <c r="C130" s="44" t="s">
        <v>1007</v>
      </c>
      <c r="D130" s="44" t="s">
        <v>1055</v>
      </c>
      <c r="E130" s="44" t="s">
        <v>1056</v>
      </c>
      <c r="F130" s="44" t="s">
        <v>1057</v>
      </c>
      <c r="G130" s="44" t="s">
        <v>1058</v>
      </c>
      <c r="H130" s="44">
        <v>29900</v>
      </c>
      <c r="I130" s="44">
        <v>25900</v>
      </c>
      <c r="J130" s="44" t="s">
        <v>1012</v>
      </c>
      <c r="K130" s="44" t="s">
        <v>71</v>
      </c>
      <c r="L130" s="44" t="s">
        <v>38</v>
      </c>
      <c r="M130" s="44" t="s">
        <v>1013</v>
      </c>
      <c r="N130" s="44" t="s">
        <v>57</v>
      </c>
      <c r="O130" s="44" t="s">
        <v>1059</v>
      </c>
      <c r="P130" s="44" t="s">
        <v>1052</v>
      </c>
      <c r="Q130" s="44" t="s">
        <v>1053</v>
      </c>
      <c r="R130" s="44" t="s">
        <v>1044</v>
      </c>
      <c r="S130" s="44" t="s">
        <v>45</v>
      </c>
      <c r="T130" s="44" t="s">
        <v>46</v>
      </c>
      <c r="U130" s="44" t="s">
        <v>46</v>
      </c>
      <c r="V130" s="44" t="s">
        <v>47</v>
      </c>
      <c r="W130" s="44" t="s">
        <v>1019</v>
      </c>
      <c r="X130" s="44" t="s">
        <v>46</v>
      </c>
      <c r="Y130" s="44" t="s">
        <v>46</v>
      </c>
      <c r="Z130" s="44">
        <v>525</v>
      </c>
      <c r="AA130" s="44" t="s">
        <v>46</v>
      </c>
      <c r="AB130" s="44" t="s">
        <v>1054</v>
      </c>
    </row>
    <row r="131" spans="1:28">
      <c r="A131" s="44" t="s">
        <v>50</v>
      </c>
      <c r="B131" s="44" t="s">
        <v>963</v>
      </c>
      <c r="C131" s="44" t="s">
        <v>1007</v>
      </c>
      <c r="D131" s="44" t="s">
        <v>1060</v>
      </c>
      <c r="E131" s="44" t="s">
        <v>1061</v>
      </c>
      <c r="F131" s="44" t="s">
        <v>1062</v>
      </c>
      <c r="G131" s="44" t="s">
        <v>1063</v>
      </c>
      <c r="H131" s="44">
        <v>26900</v>
      </c>
      <c r="I131" s="44">
        <v>23655</v>
      </c>
      <c r="J131" s="44" t="s">
        <v>1025</v>
      </c>
      <c r="K131" s="44" t="s">
        <v>56</v>
      </c>
      <c r="L131" s="44" t="s">
        <v>38</v>
      </c>
      <c r="M131" s="44" t="s">
        <v>1013</v>
      </c>
      <c r="N131" s="44" t="s">
        <v>57</v>
      </c>
      <c r="O131" s="44" t="s">
        <v>1051</v>
      </c>
      <c r="P131" s="44" t="s">
        <v>1064</v>
      </c>
      <c r="Q131" s="44" t="s">
        <v>1065</v>
      </c>
      <c r="R131" s="44" t="s">
        <v>1044</v>
      </c>
      <c r="S131" s="44" t="s">
        <v>45</v>
      </c>
      <c r="T131" s="44" t="s">
        <v>46</v>
      </c>
      <c r="U131" s="44" t="s">
        <v>46</v>
      </c>
      <c r="V131" s="44" t="s">
        <v>47</v>
      </c>
      <c r="W131" s="44" t="s">
        <v>1019</v>
      </c>
      <c r="X131" s="44" t="s">
        <v>46</v>
      </c>
      <c r="Y131" s="44" t="s">
        <v>46</v>
      </c>
      <c r="Z131" s="44">
        <v>461</v>
      </c>
      <c r="AA131" s="44" t="s">
        <v>46</v>
      </c>
      <c r="AB131" s="44" t="s">
        <v>1035</v>
      </c>
    </row>
    <row r="132" spans="1:28">
      <c r="A132" s="44" t="s">
        <v>29</v>
      </c>
      <c r="B132" s="44" t="s">
        <v>963</v>
      </c>
      <c r="C132" s="44" t="s">
        <v>1007</v>
      </c>
      <c r="D132" s="44" t="s">
        <v>1066</v>
      </c>
      <c r="E132" s="44" t="s">
        <v>1067</v>
      </c>
      <c r="F132" s="44" t="s">
        <v>1068</v>
      </c>
      <c r="G132" s="44" t="s">
        <v>1069</v>
      </c>
      <c r="H132" s="44">
        <v>28900</v>
      </c>
      <c r="I132" s="44">
        <v>18900</v>
      </c>
      <c r="J132" s="44" t="s">
        <v>1025</v>
      </c>
      <c r="K132" s="44" t="s">
        <v>56</v>
      </c>
      <c r="L132" s="44" t="s">
        <v>38</v>
      </c>
      <c r="M132" s="44" t="s">
        <v>1013</v>
      </c>
      <c r="N132" s="44" t="s">
        <v>286</v>
      </c>
      <c r="O132" s="44" t="s">
        <v>1070</v>
      </c>
      <c r="P132" s="44" t="s">
        <v>1071</v>
      </c>
      <c r="Q132" s="44" t="s">
        <v>1072</v>
      </c>
      <c r="R132" s="44" t="s">
        <v>44</v>
      </c>
      <c r="S132" s="44" t="s">
        <v>45</v>
      </c>
      <c r="T132" s="44" t="s">
        <v>46</v>
      </c>
      <c r="U132" s="44" t="s">
        <v>46</v>
      </c>
      <c r="V132" s="44" t="s">
        <v>47</v>
      </c>
      <c r="W132" s="44" t="s">
        <v>1019</v>
      </c>
      <c r="X132" s="44" t="s">
        <v>46</v>
      </c>
      <c r="Y132" s="44" t="s">
        <v>46</v>
      </c>
      <c r="Z132" s="44" t="s">
        <v>46</v>
      </c>
      <c r="AA132" s="44" t="s">
        <v>46</v>
      </c>
      <c r="AB132" s="44" t="s">
        <v>1073</v>
      </c>
    </row>
    <row r="133" spans="1:28">
      <c r="A133" s="44" t="s">
        <v>29</v>
      </c>
      <c r="B133" s="44" t="s">
        <v>963</v>
      </c>
      <c r="C133" s="44" t="s">
        <v>1007</v>
      </c>
      <c r="D133" s="44" t="s">
        <v>1074</v>
      </c>
      <c r="E133" s="44" t="s">
        <v>1075</v>
      </c>
      <c r="F133" s="44" t="s">
        <v>1076</v>
      </c>
      <c r="G133" s="44" t="s">
        <v>1077</v>
      </c>
      <c r="H133" s="44">
        <v>36900</v>
      </c>
      <c r="I133" s="44">
        <v>33210</v>
      </c>
      <c r="J133" s="44" t="s">
        <v>1025</v>
      </c>
      <c r="K133" s="44" t="s">
        <v>56</v>
      </c>
      <c r="L133" s="44" t="s">
        <v>38</v>
      </c>
      <c r="M133" s="44" t="s">
        <v>1013</v>
      </c>
      <c r="N133" s="44" t="s">
        <v>286</v>
      </c>
      <c r="O133" s="44" t="s">
        <v>1070</v>
      </c>
      <c r="P133" s="44" t="s">
        <v>273</v>
      </c>
      <c r="Q133" s="44" t="s">
        <v>1072</v>
      </c>
      <c r="R133" s="44" t="s">
        <v>44</v>
      </c>
      <c r="S133" s="44" t="s">
        <v>45</v>
      </c>
      <c r="T133" s="44" t="s">
        <v>46</v>
      </c>
      <c r="U133" s="44" t="s">
        <v>46</v>
      </c>
      <c r="V133" s="44" t="s">
        <v>47</v>
      </c>
      <c r="W133" s="44" t="s">
        <v>1019</v>
      </c>
      <c r="X133" s="44" t="s">
        <v>46</v>
      </c>
      <c r="Y133" s="44" t="s">
        <v>46</v>
      </c>
      <c r="Z133" s="44" t="s">
        <v>46</v>
      </c>
      <c r="AA133" s="44" t="s">
        <v>46</v>
      </c>
      <c r="AB133" s="44" t="s">
        <v>1078</v>
      </c>
    </row>
    <row r="134" spans="1:28">
      <c r="A134" s="44" t="s">
        <v>29</v>
      </c>
      <c r="B134" s="44" t="s">
        <v>963</v>
      </c>
      <c r="C134" s="44" t="s">
        <v>1007</v>
      </c>
      <c r="D134" s="44" t="s">
        <v>1079</v>
      </c>
      <c r="E134" s="44" t="s">
        <v>1080</v>
      </c>
      <c r="F134" s="44" t="s">
        <v>1081</v>
      </c>
      <c r="G134" s="44" t="s">
        <v>1082</v>
      </c>
      <c r="H134" s="44">
        <v>30900</v>
      </c>
      <c r="I134" s="44">
        <v>27810</v>
      </c>
      <c r="J134" s="44" t="s">
        <v>1025</v>
      </c>
      <c r="K134" s="44" t="s">
        <v>56</v>
      </c>
      <c r="L134" s="44" t="s">
        <v>38</v>
      </c>
      <c r="M134" s="44" t="s">
        <v>1013</v>
      </c>
      <c r="N134" s="44" t="s">
        <v>286</v>
      </c>
      <c r="O134" s="44" t="s">
        <v>1070</v>
      </c>
      <c r="P134" s="44" t="s">
        <v>273</v>
      </c>
      <c r="Q134" s="44" t="s">
        <v>1072</v>
      </c>
      <c r="R134" s="44" t="s">
        <v>44</v>
      </c>
      <c r="S134" s="44" t="s">
        <v>45</v>
      </c>
      <c r="T134" s="44" t="s">
        <v>46</v>
      </c>
      <c r="U134" s="44" t="s">
        <v>46</v>
      </c>
      <c r="V134" s="44" t="s">
        <v>47</v>
      </c>
      <c r="W134" s="44" t="s">
        <v>1019</v>
      </c>
      <c r="X134" s="44" t="s">
        <v>46</v>
      </c>
      <c r="Y134" s="44" t="s">
        <v>46</v>
      </c>
      <c r="Z134" s="44" t="s">
        <v>46</v>
      </c>
      <c r="AA134" s="44" t="s">
        <v>46</v>
      </c>
      <c r="AB134" s="44" t="s">
        <v>1083</v>
      </c>
    </row>
    <row r="135" spans="1:28">
      <c r="A135" s="44" t="s">
        <v>29</v>
      </c>
      <c r="B135" s="44" t="s">
        <v>963</v>
      </c>
      <c r="C135" s="44" t="s">
        <v>1007</v>
      </c>
      <c r="D135" s="44" t="s">
        <v>1084</v>
      </c>
      <c r="E135" s="44" t="s">
        <v>1085</v>
      </c>
      <c r="F135" s="44" t="s">
        <v>1086</v>
      </c>
      <c r="G135" s="44" t="s">
        <v>1087</v>
      </c>
      <c r="H135" s="44">
        <v>19900</v>
      </c>
      <c r="I135" s="44">
        <v>19900</v>
      </c>
      <c r="J135" s="44" t="s">
        <v>1012</v>
      </c>
      <c r="K135" s="44" t="s">
        <v>71</v>
      </c>
      <c r="L135" s="44" t="s">
        <v>38</v>
      </c>
      <c r="M135" s="44" t="s">
        <v>1013</v>
      </c>
      <c r="N135" s="44" t="s">
        <v>286</v>
      </c>
      <c r="O135" s="44" t="s">
        <v>1070</v>
      </c>
      <c r="P135" s="44" t="s">
        <v>1088</v>
      </c>
      <c r="Q135" s="44" t="s">
        <v>1089</v>
      </c>
      <c r="R135" s="44" t="s">
        <v>1090</v>
      </c>
      <c r="S135" s="44" t="s">
        <v>45</v>
      </c>
      <c r="T135" s="44" t="s">
        <v>46</v>
      </c>
      <c r="U135" s="44" t="s">
        <v>46</v>
      </c>
      <c r="V135" s="44" t="s">
        <v>47</v>
      </c>
      <c r="W135" s="44" t="s">
        <v>1019</v>
      </c>
      <c r="X135" s="44" t="s">
        <v>46</v>
      </c>
      <c r="Y135" s="44" t="s">
        <v>46</v>
      </c>
      <c r="Z135" s="44" t="s">
        <v>46</v>
      </c>
      <c r="AA135" s="44" t="s">
        <v>46</v>
      </c>
      <c r="AB135" s="44" t="s">
        <v>1091</v>
      </c>
    </row>
    <row r="136" spans="1:28">
      <c r="A136" s="44" t="s">
        <v>29</v>
      </c>
      <c r="B136" s="44" t="s">
        <v>963</v>
      </c>
      <c r="C136" s="44" t="s">
        <v>1007</v>
      </c>
      <c r="D136" s="44" t="s">
        <v>1092</v>
      </c>
      <c r="E136" s="44" t="s">
        <v>1093</v>
      </c>
      <c r="F136" s="44" t="s">
        <v>1094</v>
      </c>
      <c r="G136" s="44" t="s">
        <v>1095</v>
      </c>
      <c r="H136" s="44">
        <v>56800</v>
      </c>
      <c r="I136" s="44">
        <v>49900</v>
      </c>
      <c r="J136" s="44" t="s">
        <v>1025</v>
      </c>
      <c r="K136" s="44" t="s">
        <v>56</v>
      </c>
      <c r="L136" s="44" t="s">
        <v>38</v>
      </c>
      <c r="M136" s="44" t="s">
        <v>1013</v>
      </c>
      <c r="N136" s="44" t="s">
        <v>286</v>
      </c>
      <c r="O136" s="44" t="s">
        <v>1070</v>
      </c>
      <c r="P136" s="44" t="s">
        <v>1096</v>
      </c>
      <c r="Q136" s="44" t="s">
        <v>1097</v>
      </c>
      <c r="R136" s="44" t="s">
        <v>44</v>
      </c>
      <c r="S136" s="44" t="s">
        <v>45</v>
      </c>
      <c r="T136" s="44" t="s">
        <v>46</v>
      </c>
      <c r="U136" s="44" t="s">
        <v>46</v>
      </c>
      <c r="V136" s="44" t="s">
        <v>47</v>
      </c>
      <c r="W136" s="44" t="s">
        <v>1019</v>
      </c>
      <c r="X136" s="44" t="s">
        <v>46</v>
      </c>
      <c r="Y136" s="44" t="s">
        <v>46</v>
      </c>
      <c r="Z136" s="44" t="s">
        <v>46</v>
      </c>
      <c r="AA136" s="44" t="s">
        <v>46</v>
      </c>
      <c r="AB136" s="44" t="s">
        <v>1098</v>
      </c>
    </row>
    <row r="137" spans="1:28">
      <c r="A137" s="44" t="s">
        <v>29</v>
      </c>
      <c r="B137" s="44" t="s">
        <v>963</v>
      </c>
      <c r="C137" s="44" t="s">
        <v>1007</v>
      </c>
      <c r="D137" s="44" t="s">
        <v>1099</v>
      </c>
      <c r="E137" s="44" t="s">
        <v>1100</v>
      </c>
      <c r="F137" s="44" t="s">
        <v>1101</v>
      </c>
      <c r="G137" s="44" t="s">
        <v>1102</v>
      </c>
      <c r="H137" s="44">
        <v>50800</v>
      </c>
      <c r="I137" s="44">
        <v>45720</v>
      </c>
      <c r="J137" s="44" t="s">
        <v>1025</v>
      </c>
      <c r="K137" s="44" t="s">
        <v>56</v>
      </c>
      <c r="L137" s="44" t="s">
        <v>38</v>
      </c>
      <c r="M137" s="44" t="s">
        <v>1013</v>
      </c>
      <c r="N137" s="44" t="s">
        <v>286</v>
      </c>
      <c r="O137" s="44" t="s">
        <v>1070</v>
      </c>
      <c r="P137" s="44" t="s">
        <v>1096</v>
      </c>
      <c r="Q137" s="44" t="s">
        <v>1072</v>
      </c>
      <c r="R137" s="44" t="s">
        <v>44</v>
      </c>
      <c r="S137" s="44" t="s">
        <v>45</v>
      </c>
      <c r="T137" s="44" t="s">
        <v>46</v>
      </c>
      <c r="U137" s="44" t="s">
        <v>46</v>
      </c>
      <c r="V137" s="44" t="s">
        <v>47</v>
      </c>
      <c r="W137" s="44" t="s">
        <v>1019</v>
      </c>
      <c r="X137" s="44" t="s">
        <v>46</v>
      </c>
      <c r="Y137" s="44" t="s">
        <v>46</v>
      </c>
      <c r="Z137" s="44" t="s">
        <v>46</v>
      </c>
      <c r="AA137" s="44" t="s">
        <v>46</v>
      </c>
      <c r="AB137" s="44" t="s">
        <v>1103</v>
      </c>
    </row>
    <row r="138" spans="1:28">
      <c r="A138" s="44" t="s">
        <v>29</v>
      </c>
      <c r="B138" s="44" t="s">
        <v>963</v>
      </c>
      <c r="C138" s="44" t="s">
        <v>1007</v>
      </c>
      <c r="D138" s="44" t="s">
        <v>1104</v>
      </c>
      <c r="E138" s="44" t="s">
        <v>1105</v>
      </c>
      <c r="F138" s="44" t="s">
        <v>1106</v>
      </c>
      <c r="G138" s="44" t="s">
        <v>1107</v>
      </c>
      <c r="H138" s="44">
        <v>39900</v>
      </c>
      <c r="I138" s="44">
        <v>33900</v>
      </c>
      <c r="J138" s="44" t="s">
        <v>1012</v>
      </c>
      <c r="K138" s="44" t="s">
        <v>71</v>
      </c>
      <c r="L138" s="44" t="s">
        <v>38</v>
      </c>
      <c r="M138" s="44" t="s">
        <v>1108</v>
      </c>
      <c r="N138" s="44" t="s">
        <v>40</v>
      </c>
      <c r="O138" s="44" t="s">
        <v>1070</v>
      </c>
      <c r="P138" s="44" t="s">
        <v>75</v>
      </c>
      <c r="Q138" s="44" t="s">
        <v>1109</v>
      </c>
      <c r="R138" s="44" t="s">
        <v>44</v>
      </c>
      <c r="S138" s="44" t="s">
        <v>45</v>
      </c>
      <c r="T138" s="44" t="s">
        <v>46</v>
      </c>
      <c r="U138" s="44" t="s">
        <v>46</v>
      </c>
      <c r="V138" s="44" t="s">
        <v>47</v>
      </c>
      <c r="W138" s="44" t="s">
        <v>1019</v>
      </c>
      <c r="X138" s="44" t="s">
        <v>46</v>
      </c>
      <c r="Y138" s="44" t="s">
        <v>46</v>
      </c>
      <c r="Z138" s="44" t="s">
        <v>46</v>
      </c>
      <c r="AA138" s="44" t="s">
        <v>46</v>
      </c>
      <c r="AB138" s="44" t="s">
        <v>1110</v>
      </c>
    </row>
    <row r="139" spans="1:28">
      <c r="A139" s="44" t="s">
        <v>29</v>
      </c>
      <c r="B139" s="44" t="s">
        <v>963</v>
      </c>
      <c r="C139" s="44" t="s">
        <v>1007</v>
      </c>
      <c r="D139" s="44" t="s">
        <v>1111</v>
      </c>
      <c r="E139" s="44" t="s">
        <v>1112</v>
      </c>
      <c r="F139" s="44" t="s">
        <v>1113</v>
      </c>
      <c r="G139" s="44" t="s">
        <v>1114</v>
      </c>
      <c r="H139" s="44">
        <v>39900</v>
      </c>
      <c r="I139" s="44">
        <v>33900</v>
      </c>
      <c r="J139" s="44" t="s">
        <v>1012</v>
      </c>
      <c r="K139" s="44" t="s">
        <v>71</v>
      </c>
      <c r="L139" s="44" t="s">
        <v>38</v>
      </c>
      <c r="M139" s="44" t="s">
        <v>1108</v>
      </c>
      <c r="N139" s="44" t="s">
        <v>40</v>
      </c>
      <c r="O139" s="44" t="s">
        <v>1115</v>
      </c>
      <c r="P139" s="44" t="s">
        <v>75</v>
      </c>
      <c r="Q139" s="44" t="s">
        <v>1109</v>
      </c>
      <c r="R139" s="44" t="s">
        <v>44</v>
      </c>
      <c r="S139" s="44" t="s">
        <v>45</v>
      </c>
      <c r="T139" s="44" t="s">
        <v>46</v>
      </c>
      <c r="U139" s="44" t="s">
        <v>46</v>
      </c>
      <c r="V139" s="44" t="s">
        <v>47</v>
      </c>
      <c r="W139" s="44" t="s">
        <v>1019</v>
      </c>
      <c r="X139" s="44" t="s">
        <v>46</v>
      </c>
      <c r="Y139" s="44" t="s">
        <v>46</v>
      </c>
      <c r="Z139" s="44" t="s">
        <v>46</v>
      </c>
      <c r="AA139" s="44" t="s">
        <v>46</v>
      </c>
      <c r="AB139" s="44" t="s">
        <v>1110</v>
      </c>
    </row>
    <row r="140" spans="1:28">
      <c r="A140" s="44" t="s">
        <v>29</v>
      </c>
      <c r="B140" s="44" t="s">
        <v>963</v>
      </c>
      <c r="C140" s="44" t="s">
        <v>1007</v>
      </c>
      <c r="D140" s="44" t="s">
        <v>1116</v>
      </c>
      <c r="E140" s="44" t="s">
        <v>1117</v>
      </c>
      <c r="F140" s="44" t="s">
        <v>1118</v>
      </c>
      <c r="G140" s="44" t="s">
        <v>1119</v>
      </c>
      <c r="H140" s="44">
        <v>62900</v>
      </c>
      <c r="I140" s="44">
        <v>42655</v>
      </c>
      <c r="J140" s="44" t="s">
        <v>1012</v>
      </c>
      <c r="K140" s="44" t="s">
        <v>71</v>
      </c>
      <c r="L140" s="44" t="s">
        <v>38</v>
      </c>
      <c r="M140" s="44" t="s">
        <v>1013</v>
      </c>
      <c r="N140" s="44" t="s">
        <v>1120</v>
      </c>
      <c r="O140" s="44" t="s">
        <v>1121</v>
      </c>
      <c r="P140" s="44" t="s">
        <v>46</v>
      </c>
      <c r="Q140" s="44" t="s">
        <v>1122</v>
      </c>
      <c r="R140" s="44" t="s">
        <v>44</v>
      </c>
      <c r="S140" s="44" t="s">
        <v>45</v>
      </c>
      <c r="T140" s="44" t="s">
        <v>46</v>
      </c>
      <c r="U140" s="44" t="s">
        <v>46</v>
      </c>
      <c r="V140" s="44" t="s">
        <v>47</v>
      </c>
      <c r="W140" s="44" t="s">
        <v>1019</v>
      </c>
      <c r="X140" s="44" t="s">
        <v>46</v>
      </c>
      <c r="Y140" s="44" t="s">
        <v>46</v>
      </c>
      <c r="Z140" s="44" t="s">
        <v>46</v>
      </c>
      <c r="AA140" s="44" t="s">
        <v>46</v>
      </c>
      <c r="AB140" s="44" t="s">
        <v>1123</v>
      </c>
    </row>
    <row r="141" spans="1:28">
      <c r="A141" s="44" t="s">
        <v>29</v>
      </c>
      <c r="B141" s="44" t="s">
        <v>963</v>
      </c>
      <c r="C141" s="44" t="s">
        <v>1007</v>
      </c>
      <c r="D141" s="44" t="s">
        <v>1124</v>
      </c>
      <c r="E141" s="44" t="s">
        <v>1125</v>
      </c>
      <c r="F141" s="44" t="s">
        <v>1126</v>
      </c>
      <c r="G141" s="44" t="s">
        <v>1127</v>
      </c>
      <c r="H141" s="44">
        <v>34900</v>
      </c>
      <c r="I141" s="44">
        <v>29900</v>
      </c>
      <c r="J141" s="44" t="s">
        <v>1025</v>
      </c>
      <c r="K141" s="44" t="s">
        <v>56</v>
      </c>
      <c r="L141" s="44" t="s">
        <v>38</v>
      </c>
      <c r="M141" s="44" t="s">
        <v>1013</v>
      </c>
      <c r="N141" s="44" t="s">
        <v>286</v>
      </c>
      <c r="O141" s="44" t="s">
        <v>1070</v>
      </c>
      <c r="P141" s="44" t="s">
        <v>281</v>
      </c>
      <c r="Q141" s="44" t="s">
        <v>1128</v>
      </c>
      <c r="R141" s="44" t="s">
        <v>44</v>
      </c>
      <c r="S141" s="44" t="s">
        <v>45</v>
      </c>
      <c r="T141" s="44" t="s">
        <v>46</v>
      </c>
      <c r="U141" s="44" t="s">
        <v>46</v>
      </c>
      <c r="V141" s="44" t="s">
        <v>47</v>
      </c>
      <c r="W141" s="44" t="s">
        <v>1019</v>
      </c>
      <c r="X141" s="44" t="s">
        <v>46</v>
      </c>
      <c r="Y141" s="44" t="s">
        <v>46</v>
      </c>
      <c r="Z141" s="44" t="s">
        <v>46</v>
      </c>
      <c r="AA141" s="44" t="s">
        <v>46</v>
      </c>
      <c r="AB141" s="44" t="s">
        <v>1129</v>
      </c>
    </row>
    <row r="142" spans="1:28">
      <c r="A142" s="44" t="s">
        <v>29</v>
      </c>
      <c r="B142" s="44" t="s">
        <v>963</v>
      </c>
      <c r="C142" s="44" t="s">
        <v>1007</v>
      </c>
      <c r="D142" s="44" t="s">
        <v>1130</v>
      </c>
      <c r="E142" s="44" t="s">
        <v>1131</v>
      </c>
      <c r="F142" s="44" t="s">
        <v>1132</v>
      </c>
      <c r="G142" s="44" t="s">
        <v>1133</v>
      </c>
      <c r="H142" s="44">
        <v>37900</v>
      </c>
      <c r="I142" s="44">
        <v>34110</v>
      </c>
      <c r="J142" s="44" t="s">
        <v>1012</v>
      </c>
      <c r="K142" s="44" t="s">
        <v>71</v>
      </c>
      <c r="L142" s="44" t="s">
        <v>38</v>
      </c>
      <c r="M142" s="44" t="s">
        <v>1013</v>
      </c>
      <c r="N142" s="44" t="s">
        <v>286</v>
      </c>
      <c r="O142" s="44" t="s">
        <v>1070</v>
      </c>
      <c r="P142" s="44" t="s">
        <v>1134</v>
      </c>
      <c r="Q142" s="44" t="s">
        <v>1135</v>
      </c>
      <c r="R142" s="44" t="s">
        <v>44</v>
      </c>
      <c r="S142" s="44" t="s">
        <v>45</v>
      </c>
      <c r="T142" s="44" t="s">
        <v>46</v>
      </c>
      <c r="U142" s="44" t="s">
        <v>46</v>
      </c>
      <c r="V142" s="44" t="s">
        <v>47</v>
      </c>
      <c r="W142" s="44" t="s">
        <v>1019</v>
      </c>
      <c r="X142" s="44" t="s">
        <v>46</v>
      </c>
      <c r="Y142" s="44" t="s">
        <v>46</v>
      </c>
      <c r="Z142" s="44" t="s">
        <v>46</v>
      </c>
      <c r="AA142" s="44" t="s">
        <v>46</v>
      </c>
      <c r="AB142" s="44" t="s">
        <v>1136</v>
      </c>
    </row>
    <row r="143" spans="1:28">
      <c r="A143" s="44" t="s">
        <v>29</v>
      </c>
      <c r="B143" s="44" t="s">
        <v>963</v>
      </c>
      <c r="C143" s="44" t="s">
        <v>1007</v>
      </c>
      <c r="D143" s="44" t="s">
        <v>1137</v>
      </c>
      <c r="E143" s="44" t="s">
        <v>1138</v>
      </c>
      <c r="F143" s="44" t="s">
        <v>1139</v>
      </c>
      <c r="G143" s="44" t="s">
        <v>1140</v>
      </c>
      <c r="H143" s="44">
        <v>46900</v>
      </c>
      <c r="I143" s="44">
        <v>42210</v>
      </c>
      <c r="J143" s="44" t="s">
        <v>1012</v>
      </c>
      <c r="K143" s="44" t="s">
        <v>71</v>
      </c>
      <c r="L143" s="44" t="s">
        <v>38</v>
      </c>
      <c r="M143" s="44" t="s">
        <v>1013</v>
      </c>
      <c r="N143" s="44" t="s">
        <v>286</v>
      </c>
      <c r="O143" s="44" t="s">
        <v>1070</v>
      </c>
      <c r="P143" s="44" t="s">
        <v>1141</v>
      </c>
      <c r="Q143" s="44" t="s">
        <v>1142</v>
      </c>
      <c r="R143" s="44" t="s">
        <v>1143</v>
      </c>
      <c r="S143" s="44" t="s">
        <v>45</v>
      </c>
      <c r="T143" s="44" t="s">
        <v>46</v>
      </c>
      <c r="U143" s="44" t="s">
        <v>46</v>
      </c>
      <c r="V143" s="44" t="s">
        <v>47</v>
      </c>
      <c r="W143" s="44" t="s">
        <v>1019</v>
      </c>
      <c r="X143" s="44" t="s">
        <v>46</v>
      </c>
      <c r="Y143" s="44" t="s">
        <v>46</v>
      </c>
      <c r="Z143" s="44" t="s">
        <v>46</v>
      </c>
      <c r="AA143" s="44" t="s">
        <v>46</v>
      </c>
      <c r="AB143" s="44" t="s">
        <v>1144</v>
      </c>
    </row>
    <row r="144" spans="1:28">
      <c r="A144" s="44" t="s">
        <v>155</v>
      </c>
      <c r="B144" s="44" t="s">
        <v>963</v>
      </c>
      <c r="C144" s="44" t="s">
        <v>1007</v>
      </c>
      <c r="D144" s="44" t="s">
        <v>1145</v>
      </c>
      <c r="E144" s="44" t="s">
        <v>1146</v>
      </c>
      <c r="F144" s="44" t="s">
        <v>1147</v>
      </c>
      <c r="G144" s="44" t="s">
        <v>1148</v>
      </c>
      <c r="H144" s="44">
        <v>12900</v>
      </c>
      <c r="I144" s="44">
        <v>9499</v>
      </c>
      <c r="J144" s="44" t="s">
        <v>1149</v>
      </c>
      <c r="K144" s="44" t="s">
        <v>181</v>
      </c>
      <c r="L144" s="44" t="s">
        <v>181</v>
      </c>
      <c r="M144" s="44" t="s">
        <v>1150</v>
      </c>
      <c r="N144" s="44" t="s">
        <v>162</v>
      </c>
      <c r="O144" s="44" t="s">
        <v>1151</v>
      </c>
      <c r="P144" s="44" t="s">
        <v>46</v>
      </c>
      <c r="Q144" s="44" t="s">
        <v>1152</v>
      </c>
      <c r="R144" s="44" t="s">
        <v>44</v>
      </c>
      <c r="S144" s="44" t="s">
        <v>45</v>
      </c>
      <c r="T144" s="44" t="s">
        <v>46</v>
      </c>
      <c r="U144" s="44" t="s">
        <v>46</v>
      </c>
      <c r="V144" s="44" t="s">
        <v>47</v>
      </c>
      <c r="W144" s="44" t="s">
        <v>1153</v>
      </c>
      <c r="X144" s="44" t="s">
        <v>46</v>
      </c>
      <c r="Y144" s="44" t="s">
        <v>46</v>
      </c>
      <c r="Z144" s="44" t="s">
        <v>46</v>
      </c>
      <c r="AA144" s="44" t="s">
        <v>46</v>
      </c>
      <c r="AB144" s="44" t="s">
        <v>1154</v>
      </c>
    </row>
    <row r="145" spans="1:28">
      <c r="A145" s="44" t="s">
        <v>166</v>
      </c>
      <c r="B145" s="44" t="s">
        <v>963</v>
      </c>
      <c r="C145" s="44" t="s">
        <v>1007</v>
      </c>
      <c r="D145" s="44" t="s">
        <v>1155</v>
      </c>
      <c r="E145" s="44" t="s">
        <v>1156</v>
      </c>
      <c r="F145" s="44" t="s">
        <v>1157</v>
      </c>
      <c r="G145" s="44" t="s">
        <v>1158</v>
      </c>
      <c r="H145" s="44">
        <v>5290</v>
      </c>
      <c r="I145" s="44">
        <v>3990</v>
      </c>
      <c r="J145" s="44" t="s">
        <v>46</v>
      </c>
      <c r="K145" s="44" t="s">
        <v>56</v>
      </c>
      <c r="L145" s="44" t="s">
        <v>38</v>
      </c>
      <c r="M145" s="44" t="s">
        <v>1159</v>
      </c>
      <c r="N145" s="44" t="s">
        <v>172</v>
      </c>
      <c r="O145" s="44" t="s">
        <v>1115</v>
      </c>
      <c r="P145" s="44" t="s">
        <v>173</v>
      </c>
      <c r="Q145" s="44" t="s">
        <v>1160</v>
      </c>
      <c r="R145" s="44" t="s">
        <v>44</v>
      </c>
      <c r="S145" s="44" t="s">
        <v>45</v>
      </c>
      <c r="T145" s="44" t="s">
        <v>46</v>
      </c>
      <c r="U145" s="44" t="s">
        <v>46</v>
      </c>
      <c r="V145" s="44" t="s">
        <v>47</v>
      </c>
      <c r="W145" s="44" t="s">
        <v>46</v>
      </c>
      <c r="X145" s="44" t="s">
        <v>46</v>
      </c>
      <c r="Y145" s="44" t="s">
        <v>46</v>
      </c>
      <c r="Z145" s="44" t="s">
        <v>46</v>
      </c>
      <c r="AA145" s="44" t="s">
        <v>46</v>
      </c>
      <c r="AB145" s="44" t="s">
        <v>1161</v>
      </c>
    </row>
    <row r="146" spans="1:28">
      <c r="A146" s="44" t="s">
        <v>492</v>
      </c>
      <c r="B146" s="44" t="s">
        <v>963</v>
      </c>
      <c r="C146" s="44" t="s">
        <v>1007</v>
      </c>
      <c r="D146" s="44" t="s">
        <v>1162</v>
      </c>
      <c r="E146" s="44" t="s">
        <v>1163</v>
      </c>
      <c r="F146" s="44" t="s">
        <v>1164</v>
      </c>
      <c r="G146" s="44" t="s">
        <v>1165</v>
      </c>
      <c r="H146" s="44">
        <v>12900</v>
      </c>
      <c r="I146" s="44">
        <v>7800</v>
      </c>
      <c r="J146" s="44" t="s">
        <v>1166</v>
      </c>
      <c r="K146" s="44" t="s">
        <v>46</v>
      </c>
      <c r="L146" s="44" t="s">
        <v>38</v>
      </c>
      <c r="M146" s="44" t="s">
        <v>1167</v>
      </c>
      <c r="N146" s="44" t="s">
        <v>492</v>
      </c>
      <c r="O146" s="44" t="s">
        <v>41</v>
      </c>
      <c r="P146" s="44" t="s">
        <v>46</v>
      </c>
      <c r="Q146" s="44" t="s">
        <v>1168</v>
      </c>
      <c r="R146" s="44" t="s">
        <v>44</v>
      </c>
      <c r="S146" s="44" t="s">
        <v>45</v>
      </c>
      <c r="T146" s="44" t="s">
        <v>46</v>
      </c>
      <c r="U146" s="44" t="s">
        <v>46</v>
      </c>
      <c r="V146" s="44" t="s">
        <v>1169</v>
      </c>
      <c r="W146" s="44" t="s">
        <v>1170</v>
      </c>
      <c r="X146" s="44" t="s">
        <v>46</v>
      </c>
      <c r="Y146" s="44" t="s">
        <v>46</v>
      </c>
      <c r="Z146" s="44" t="s">
        <v>46</v>
      </c>
      <c r="AA146" s="44" t="s">
        <v>46</v>
      </c>
      <c r="AB146" s="44" t="s">
        <v>1171</v>
      </c>
    </row>
    <row r="147" spans="1:28">
      <c r="A147" s="44" t="s">
        <v>155</v>
      </c>
      <c r="B147" s="44" t="s">
        <v>963</v>
      </c>
      <c r="C147" s="44" t="s">
        <v>1172</v>
      </c>
      <c r="D147" s="44" t="s">
        <v>1173</v>
      </c>
      <c r="E147" s="44" t="s">
        <v>1174</v>
      </c>
      <c r="F147" s="44" t="s">
        <v>1175</v>
      </c>
      <c r="G147" s="44" t="s">
        <v>1176</v>
      </c>
      <c r="H147" s="44">
        <v>6980</v>
      </c>
      <c r="I147" s="44">
        <v>5680</v>
      </c>
      <c r="J147" s="44" t="s">
        <v>46</v>
      </c>
      <c r="K147" s="44" t="s">
        <v>46</v>
      </c>
      <c r="L147" s="44" t="s">
        <v>367</v>
      </c>
      <c r="M147" s="44" t="s">
        <v>46</v>
      </c>
      <c r="N147" s="44" t="s">
        <v>572</v>
      </c>
      <c r="O147" s="44" t="s">
        <v>46</v>
      </c>
      <c r="P147" s="44" t="s">
        <v>46</v>
      </c>
      <c r="Q147" s="44" t="s">
        <v>46</v>
      </c>
      <c r="R147" s="44" t="s">
        <v>46</v>
      </c>
      <c r="S147" s="44" t="s">
        <v>45</v>
      </c>
      <c r="T147" s="44" t="s">
        <v>46</v>
      </c>
      <c r="U147" s="44" t="s">
        <v>46</v>
      </c>
      <c r="V147" s="44" t="s">
        <v>46</v>
      </c>
      <c r="W147" s="44" t="s">
        <v>46</v>
      </c>
      <c r="X147" s="44" t="s">
        <v>46</v>
      </c>
      <c r="Y147" s="44" t="s">
        <v>46</v>
      </c>
      <c r="Z147" s="44" t="s">
        <v>46</v>
      </c>
      <c r="AA147" s="44" t="s">
        <v>46</v>
      </c>
      <c r="AB147" s="44" t="s">
        <v>46</v>
      </c>
    </row>
    <row r="148" spans="1:28">
      <c r="A148" s="44" t="s">
        <v>492</v>
      </c>
      <c r="B148" s="44" t="s">
        <v>963</v>
      </c>
      <c r="C148" s="44" t="s">
        <v>1177</v>
      </c>
      <c r="D148" s="44" t="s">
        <v>1178</v>
      </c>
      <c r="E148" s="44" t="s">
        <v>1179</v>
      </c>
      <c r="F148" s="44" t="s">
        <v>1180</v>
      </c>
      <c r="G148" s="44" t="s">
        <v>1181</v>
      </c>
      <c r="H148" s="44">
        <v>10900</v>
      </c>
      <c r="I148" s="44">
        <v>6700</v>
      </c>
      <c r="J148" s="44" t="s">
        <v>1182</v>
      </c>
      <c r="K148" s="44" t="s">
        <v>56</v>
      </c>
      <c r="L148" s="44" t="s">
        <v>38</v>
      </c>
      <c r="M148" s="44" t="s">
        <v>1183</v>
      </c>
      <c r="N148" s="44" t="s">
        <v>492</v>
      </c>
      <c r="O148" s="44" t="s">
        <v>1184</v>
      </c>
      <c r="P148" s="44" t="s">
        <v>1185</v>
      </c>
      <c r="Q148" s="44" t="s">
        <v>1186</v>
      </c>
      <c r="R148" s="44" t="s">
        <v>106</v>
      </c>
      <c r="S148" s="44" t="s">
        <v>45</v>
      </c>
      <c r="T148" s="44" t="s">
        <v>46</v>
      </c>
      <c r="U148" s="44" t="s">
        <v>46</v>
      </c>
      <c r="V148" s="44" t="s">
        <v>47</v>
      </c>
      <c r="W148" s="44" t="s">
        <v>46</v>
      </c>
      <c r="X148" s="44" t="s">
        <v>46</v>
      </c>
      <c r="Y148" s="44" t="s">
        <v>46</v>
      </c>
      <c r="Z148" s="44" t="s">
        <v>46</v>
      </c>
      <c r="AA148" s="44" t="s">
        <v>46</v>
      </c>
      <c r="AB148" s="44" t="s">
        <v>1187</v>
      </c>
    </row>
    <row r="149" spans="1:28">
      <c r="A149" s="44" t="s">
        <v>492</v>
      </c>
      <c r="B149" s="44" t="s">
        <v>963</v>
      </c>
      <c r="C149" s="44" t="s">
        <v>1177</v>
      </c>
      <c r="D149" s="44" t="s">
        <v>1188</v>
      </c>
      <c r="E149" s="44" t="s">
        <v>1189</v>
      </c>
      <c r="F149" s="44" t="s">
        <v>1190</v>
      </c>
      <c r="G149" s="44" t="s">
        <v>1191</v>
      </c>
      <c r="H149" s="44">
        <v>10900</v>
      </c>
      <c r="I149" s="44">
        <v>6700</v>
      </c>
      <c r="J149" s="44" t="s">
        <v>1182</v>
      </c>
      <c r="K149" s="44" t="s">
        <v>56</v>
      </c>
      <c r="L149" s="44" t="s">
        <v>38</v>
      </c>
      <c r="M149" s="44" t="s">
        <v>1183</v>
      </c>
      <c r="N149" s="44" t="s">
        <v>492</v>
      </c>
      <c r="O149" s="44" t="s">
        <v>1192</v>
      </c>
      <c r="P149" s="44" t="s">
        <v>1185</v>
      </c>
      <c r="Q149" s="44" t="s">
        <v>1186</v>
      </c>
      <c r="R149" s="44" t="s">
        <v>106</v>
      </c>
      <c r="S149" s="44" t="s">
        <v>45</v>
      </c>
      <c r="T149" s="44" t="s">
        <v>46</v>
      </c>
      <c r="U149" s="44" t="s">
        <v>46</v>
      </c>
      <c r="V149" s="44" t="s">
        <v>47</v>
      </c>
      <c r="W149" s="44" t="s">
        <v>46</v>
      </c>
      <c r="X149" s="44" t="s">
        <v>46</v>
      </c>
      <c r="Y149" s="44" t="s">
        <v>46</v>
      </c>
      <c r="Z149" s="44" t="s">
        <v>46</v>
      </c>
      <c r="AA149" s="44" t="s">
        <v>46</v>
      </c>
      <c r="AB149" s="44" t="s">
        <v>1187</v>
      </c>
    </row>
    <row r="150" spans="1:28">
      <c r="A150" s="44" t="s">
        <v>492</v>
      </c>
      <c r="B150" s="44" t="s">
        <v>963</v>
      </c>
      <c r="C150" s="44" t="s">
        <v>1193</v>
      </c>
      <c r="D150" s="44" t="s">
        <v>1194</v>
      </c>
      <c r="E150" s="44" t="s">
        <v>1195</v>
      </c>
      <c r="F150" s="44" t="s">
        <v>1196</v>
      </c>
      <c r="G150" s="44" t="s">
        <v>1197</v>
      </c>
      <c r="H150" s="44">
        <v>20900</v>
      </c>
      <c r="I150" s="44">
        <v>13500</v>
      </c>
      <c r="J150" s="44" t="s">
        <v>1198</v>
      </c>
      <c r="K150" s="44" t="s">
        <v>56</v>
      </c>
      <c r="L150" s="44" t="s">
        <v>38</v>
      </c>
      <c r="M150" s="44" t="s">
        <v>1199</v>
      </c>
      <c r="N150" s="44" t="s">
        <v>492</v>
      </c>
      <c r="O150" s="44" t="s">
        <v>46</v>
      </c>
      <c r="P150" s="44" t="s">
        <v>1200</v>
      </c>
      <c r="Q150" s="44" t="s">
        <v>1201</v>
      </c>
      <c r="R150" s="44" t="s">
        <v>1202</v>
      </c>
      <c r="S150" s="44" t="s">
        <v>45</v>
      </c>
      <c r="T150" s="44" t="s">
        <v>46</v>
      </c>
      <c r="U150" s="44" t="s">
        <v>46</v>
      </c>
      <c r="V150" s="44" t="s">
        <v>1169</v>
      </c>
      <c r="W150" s="44" t="s">
        <v>46</v>
      </c>
      <c r="X150" s="44" t="s">
        <v>46</v>
      </c>
      <c r="Y150" s="44" t="s">
        <v>46</v>
      </c>
      <c r="Z150" s="44" t="s">
        <v>46</v>
      </c>
      <c r="AA150" s="44" t="s">
        <v>46</v>
      </c>
      <c r="AB150" s="44" t="s">
        <v>1203</v>
      </c>
    </row>
    <row r="151" spans="1:28">
      <c r="A151" s="44" t="s">
        <v>155</v>
      </c>
      <c r="B151" s="44" t="s">
        <v>963</v>
      </c>
      <c r="C151" s="44" t="s">
        <v>1007</v>
      </c>
      <c r="D151" s="44" t="s">
        <v>1204</v>
      </c>
      <c r="E151" s="44" t="s">
        <v>1205</v>
      </c>
      <c r="F151" s="44" t="s">
        <v>1206</v>
      </c>
      <c r="G151" s="44" t="s">
        <v>1207</v>
      </c>
      <c r="H151" s="44">
        <v>12900</v>
      </c>
      <c r="I151" s="44">
        <v>9499</v>
      </c>
      <c r="J151" s="44" t="s">
        <v>1208</v>
      </c>
      <c r="K151" s="44" t="s">
        <v>71</v>
      </c>
      <c r="L151" s="44" t="s">
        <v>38</v>
      </c>
      <c r="M151" s="44" t="s">
        <v>1209</v>
      </c>
      <c r="N151" s="44" t="s">
        <v>162</v>
      </c>
      <c r="O151" s="44" t="s">
        <v>1210</v>
      </c>
      <c r="P151" s="44" t="s">
        <v>46</v>
      </c>
      <c r="Q151" s="44" t="s">
        <v>1152</v>
      </c>
      <c r="R151" s="44" t="s">
        <v>44</v>
      </c>
      <c r="S151" s="44" t="s">
        <v>45</v>
      </c>
      <c r="T151" s="44" t="s">
        <v>46</v>
      </c>
      <c r="U151" s="44" t="s">
        <v>46</v>
      </c>
      <c r="V151" s="44" t="s">
        <v>47</v>
      </c>
      <c r="W151" s="44" t="s">
        <v>1211</v>
      </c>
      <c r="X151" s="44" t="s">
        <v>46</v>
      </c>
      <c r="Y151" s="44" t="s">
        <v>46</v>
      </c>
      <c r="Z151" s="44" t="s">
        <v>46</v>
      </c>
      <c r="AA151" s="44" t="s">
        <v>46</v>
      </c>
      <c r="AB151" s="44" t="s">
        <v>1212</v>
      </c>
    </row>
    <row r="152" spans="1:28">
      <c r="A152" s="44" t="s">
        <v>290</v>
      </c>
      <c r="B152" s="44" t="s">
        <v>963</v>
      </c>
      <c r="C152" s="44" t="s">
        <v>1007</v>
      </c>
      <c r="D152" s="44" t="s">
        <v>1213</v>
      </c>
      <c r="E152" s="44" t="s">
        <v>1214</v>
      </c>
      <c r="F152" s="44" t="s">
        <v>1215</v>
      </c>
      <c r="G152" s="44" t="s">
        <v>1216</v>
      </c>
      <c r="H152" s="44">
        <v>17900</v>
      </c>
      <c r="I152" s="44">
        <v>13900</v>
      </c>
      <c r="J152" s="44" t="s">
        <v>1217</v>
      </c>
      <c r="K152" s="44" t="s">
        <v>56</v>
      </c>
      <c r="L152" s="44" t="s">
        <v>38</v>
      </c>
      <c r="M152" s="44" t="s">
        <v>1218</v>
      </c>
      <c r="N152" s="44" t="s">
        <v>290</v>
      </c>
      <c r="O152" s="44" t="s">
        <v>41</v>
      </c>
      <c r="P152" s="44" t="s">
        <v>1219</v>
      </c>
      <c r="Q152" s="44" t="s">
        <v>1220</v>
      </c>
      <c r="R152" s="44" t="s">
        <v>44</v>
      </c>
      <c r="S152" s="44" t="s">
        <v>45</v>
      </c>
      <c r="T152" s="44" t="s">
        <v>46</v>
      </c>
      <c r="U152" s="44" t="s">
        <v>46</v>
      </c>
      <c r="V152" s="44" t="s">
        <v>48</v>
      </c>
      <c r="W152" s="44" t="s">
        <v>1019</v>
      </c>
      <c r="X152" s="44" t="s">
        <v>46</v>
      </c>
      <c r="Y152" s="44" t="s">
        <v>46</v>
      </c>
      <c r="Z152" s="44">
        <v>12</v>
      </c>
      <c r="AA152" s="44" t="s">
        <v>46</v>
      </c>
      <c r="AB152" s="44" t="s">
        <v>1221</v>
      </c>
    </row>
    <row r="153" spans="1:28">
      <c r="A153" s="44" t="s">
        <v>492</v>
      </c>
      <c r="B153" s="44" t="s">
        <v>963</v>
      </c>
      <c r="C153" s="44" t="s">
        <v>1007</v>
      </c>
      <c r="D153" s="44" t="s">
        <v>1222</v>
      </c>
      <c r="E153" s="44" t="s">
        <v>1223</v>
      </c>
      <c r="F153" s="44" t="s">
        <v>1224</v>
      </c>
      <c r="G153" s="44" t="s">
        <v>1225</v>
      </c>
      <c r="H153" s="44">
        <v>15900</v>
      </c>
      <c r="I153" s="44">
        <v>13300</v>
      </c>
      <c r="J153" s="44" t="s">
        <v>1166</v>
      </c>
      <c r="K153" s="44" t="s">
        <v>46</v>
      </c>
      <c r="L153" s="44" t="s">
        <v>38</v>
      </c>
      <c r="M153" s="44" t="s">
        <v>1226</v>
      </c>
      <c r="N153" s="44" t="s">
        <v>492</v>
      </c>
      <c r="O153" s="44" t="s">
        <v>1227</v>
      </c>
      <c r="P153" s="44" t="s">
        <v>46</v>
      </c>
      <c r="Q153" s="44" t="s">
        <v>1228</v>
      </c>
      <c r="R153" s="44" t="s">
        <v>1090</v>
      </c>
      <c r="S153" s="44" t="s">
        <v>45</v>
      </c>
      <c r="T153" s="44" t="s">
        <v>46</v>
      </c>
      <c r="U153" s="44" t="s">
        <v>46</v>
      </c>
      <c r="V153" s="44" t="s">
        <v>1169</v>
      </c>
      <c r="W153" s="44" t="s">
        <v>1019</v>
      </c>
      <c r="X153" s="44" t="s">
        <v>46</v>
      </c>
      <c r="Y153" s="44" t="s">
        <v>46</v>
      </c>
      <c r="Z153" s="44" t="s">
        <v>46</v>
      </c>
      <c r="AA153" s="44" t="s">
        <v>46</v>
      </c>
      <c r="AB153" s="44" t="s">
        <v>1229</v>
      </c>
    </row>
    <row r="154" spans="1:28">
      <c r="A154" s="44" t="s">
        <v>492</v>
      </c>
      <c r="B154" s="44" t="s">
        <v>963</v>
      </c>
      <c r="C154" s="44" t="s">
        <v>1007</v>
      </c>
      <c r="D154" s="44" t="s">
        <v>1230</v>
      </c>
      <c r="E154" s="44" t="s">
        <v>1231</v>
      </c>
      <c r="F154" s="44" t="s">
        <v>1232</v>
      </c>
      <c r="G154" s="44" t="s">
        <v>1233</v>
      </c>
      <c r="H154" s="44">
        <v>20900</v>
      </c>
      <c r="I154" s="44">
        <v>17000</v>
      </c>
      <c r="J154" s="44" t="s">
        <v>1166</v>
      </c>
      <c r="K154" s="44" t="s">
        <v>46</v>
      </c>
      <c r="L154" s="44" t="s">
        <v>38</v>
      </c>
      <c r="M154" s="44" t="s">
        <v>1234</v>
      </c>
      <c r="N154" s="44" t="s">
        <v>492</v>
      </c>
      <c r="O154" s="44" t="s">
        <v>1235</v>
      </c>
      <c r="P154" s="44" t="s">
        <v>46</v>
      </c>
      <c r="Q154" s="44" t="s">
        <v>1228</v>
      </c>
      <c r="R154" s="44" t="s">
        <v>1090</v>
      </c>
      <c r="S154" s="44" t="s">
        <v>45</v>
      </c>
      <c r="T154" s="44" t="s">
        <v>46</v>
      </c>
      <c r="U154" s="44" t="s">
        <v>46</v>
      </c>
      <c r="V154" s="44" t="s">
        <v>1169</v>
      </c>
      <c r="W154" s="44" t="s">
        <v>1019</v>
      </c>
      <c r="X154" s="44" t="s">
        <v>46</v>
      </c>
      <c r="Y154" s="44" t="s">
        <v>46</v>
      </c>
      <c r="Z154" s="44" t="s">
        <v>46</v>
      </c>
      <c r="AA154" s="44" t="s">
        <v>46</v>
      </c>
      <c r="AB154" s="44" t="s">
        <v>1236</v>
      </c>
    </row>
    <row r="155" spans="1:28">
      <c r="A155" s="44" t="s">
        <v>155</v>
      </c>
      <c r="B155" s="44" t="s">
        <v>963</v>
      </c>
      <c r="C155" s="44" t="s">
        <v>1237</v>
      </c>
      <c r="D155" s="44" t="s">
        <v>1238</v>
      </c>
      <c r="E155" s="44" t="s">
        <v>1239</v>
      </c>
      <c r="F155" s="44" t="s">
        <v>1240</v>
      </c>
      <c r="G155" s="44" t="s">
        <v>1241</v>
      </c>
      <c r="H155" s="44">
        <v>2990</v>
      </c>
      <c r="I155" s="44">
        <v>2490</v>
      </c>
      <c r="J155" s="44" t="s">
        <v>1242</v>
      </c>
      <c r="K155" s="44" t="s">
        <v>113</v>
      </c>
      <c r="L155" s="44" t="s">
        <v>38</v>
      </c>
      <c r="M155" s="44" t="s">
        <v>443</v>
      </c>
      <c r="N155" s="44" t="s">
        <v>1243</v>
      </c>
      <c r="O155" s="44" t="s">
        <v>1244</v>
      </c>
      <c r="P155" s="44" t="s">
        <v>46</v>
      </c>
      <c r="Q155" s="44" t="s">
        <v>46</v>
      </c>
      <c r="R155" s="44" t="s">
        <v>46</v>
      </c>
      <c r="S155" s="44" t="s">
        <v>45</v>
      </c>
      <c r="T155" s="44" t="s">
        <v>46</v>
      </c>
      <c r="U155" s="44" t="s">
        <v>46</v>
      </c>
      <c r="V155" s="44" t="s">
        <v>46</v>
      </c>
      <c r="W155" s="44" t="s">
        <v>46</v>
      </c>
      <c r="X155" s="44" t="s">
        <v>46</v>
      </c>
      <c r="Y155" s="44" t="s">
        <v>46</v>
      </c>
      <c r="Z155" s="44" t="s">
        <v>46</v>
      </c>
      <c r="AA155" s="44" t="s">
        <v>46</v>
      </c>
      <c r="AB155" s="44" t="s">
        <v>46</v>
      </c>
    </row>
    <row r="156" spans="1:28">
      <c r="A156" s="44" t="s">
        <v>492</v>
      </c>
      <c r="B156" s="44" t="s">
        <v>963</v>
      </c>
      <c r="C156" s="44" t="s">
        <v>1007</v>
      </c>
      <c r="D156" s="44" t="s">
        <v>1245</v>
      </c>
      <c r="E156" s="44" t="s">
        <v>1246</v>
      </c>
      <c r="F156" s="44" t="s">
        <v>1247</v>
      </c>
      <c r="G156" s="44" t="s">
        <v>1248</v>
      </c>
      <c r="H156" s="44">
        <v>10900</v>
      </c>
      <c r="I156" s="44">
        <v>7990</v>
      </c>
      <c r="J156" s="44" t="s">
        <v>1249</v>
      </c>
      <c r="K156" s="44" t="s">
        <v>56</v>
      </c>
      <c r="L156" s="44" t="s">
        <v>38</v>
      </c>
      <c r="M156" s="44" t="s">
        <v>1250</v>
      </c>
      <c r="N156" s="44" t="s">
        <v>492</v>
      </c>
      <c r="O156" s="44" t="s">
        <v>41</v>
      </c>
      <c r="P156" s="44" t="s">
        <v>1251</v>
      </c>
      <c r="Q156" s="44" t="s">
        <v>46</v>
      </c>
      <c r="R156" s="44" t="s">
        <v>44</v>
      </c>
      <c r="S156" s="44" t="s">
        <v>45</v>
      </c>
      <c r="T156" s="44" t="s">
        <v>46</v>
      </c>
      <c r="U156" s="44" t="s">
        <v>46</v>
      </c>
      <c r="V156" s="44" t="s">
        <v>1169</v>
      </c>
      <c r="W156" s="44" t="s">
        <v>46</v>
      </c>
      <c r="X156" s="44" t="s">
        <v>46</v>
      </c>
      <c r="Y156" s="44" t="s">
        <v>46</v>
      </c>
      <c r="Z156" s="44" t="s">
        <v>46</v>
      </c>
      <c r="AA156" s="44" t="s">
        <v>46</v>
      </c>
      <c r="AB156" s="44" t="s">
        <v>1252</v>
      </c>
    </row>
    <row r="157" spans="1:28">
      <c r="A157" s="44" t="s">
        <v>155</v>
      </c>
      <c r="B157" s="44" t="s">
        <v>963</v>
      </c>
      <c r="C157" s="44" t="s">
        <v>1253</v>
      </c>
      <c r="D157" s="44" t="s">
        <v>1254</v>
      </c>
      <c r="E157" s="44" t="s">
        <v>1255</v>
      </c>
      <c r="F157" s="44" t="s">
        <v>1256</v>
      </c>
      <c r="G157" s="44" t="s">
        <v>1257</v>
      </c>
      <c r="H157" s="44">
        <v>2880</v>
      </c>
      <c r="I157" s="44">
        <v>1980</v>
      </c>
      <c r="J157" s="44" t="s">
        <v>1242</v>
      </c>
      <c r="K157" s="44" t="s">
        <v>113</v>
      </c>
      <c r="L157" s="44" t="s">
        <v>38</v>
      </c>
      <c r="M157" s="44" t="s">
        <v>443</v>
      </c>
      <c r="N157" s="44" t="s">
        <v>572</v>
      </c>
      <c r="O157" s="44" t="s">
        <v>46</v>
      </c>
      <c r="P157" s="44" t="s">
        <v>46</v>
      </c>
      <c r="Q157" s="44" t="s">
        <v>1258</v>
      </c>
      <c r="R157" s="44" t="s">
        <v>44</v>
      </c>
      <c r="S157" s="44" t="s">
        <v>45</v>
      </c>
      <c r="T157" s="44" t="s">
        <v>46</v>
      </c>
      <c r="U157" s="44" t="s">
        <v>46</v>
      </c>
      <c r="V157" s="44" t="s">
        <v>47</v>
      </c>
      <c r="W157" s="44" t="s">
        <v>46</v>
      </c>
      <c r="X157" s="44" t="s">
        <v>46</v>
      </c>
      <c r="Y157" s="44" t="s">
        <v>46</v>
      </c>
      <c r="Z157" s="44" t="s">
        <v>46</v>
      </c>
      <c r="AA157" s="44" t="s">
        <v>46</v>
      </c>
      <c r="AB157" s="44" t="s">
        <v>1259</v>
      </c>
    </row>
    <row r="158" spans="1:28">
      <c r="A158" s="44" t="s">
        <v>155</v>
      </c>
      <c r="B158" s="44" t="s">
        <v>963</v>
      </c>
      <c r="C158" s="44" t="s">
        <v>1260</v>
      </c>
      <c r="D158" s="44" t="s">
        <v>1261</v>
      </c>
      <c r="E158" s="44" t="s">
        <v>1262</v>
      </c>
      <c r="F158" s="44" t="s">
        <v>1263</v>
      </c>
      <c r="G158" s="44" t="s">
        <v>1264</v>
      </c>
      <c r="H158" s="44">
        <v>1990</v>
      </c>
      <c r="I158" s="44">
        <v>1680</v>
      </c>
      <c r="J158" s="44" t="s">
        <v>1242</v>
      </c>
      <c r="K158" s="44" t="s">
        <v>113</v>
      </c>
      <c r="L158" s="44" t="s">
        <v>38</v>
      </c>
      <c r="M158" s="44" t="s">
        <v>443</v>
      </c>
      <c r="N158" s="44" t="s">
        <v>1265</v>
      </c>
      <c r="O158" s="44" t="s">
        <v>306</v>
      </c>
      <c r="P158" s="44" t="s">
        <v>46</v>
      </c>
      <c r="Q158" s="44" t="s">
        <v>1266</v>
      </c>
      <c r="R158" s="44" t="s">
        <v>44</v>
      </c>
      <c r="S158" s="44" t="s">
        <v>45</v>
      </c>
      <c r="T158" s="44" t="s">
        <v>46</v>
      </c>
      <c r="U158" s="44" t="s">
        <v>46</v>
      </c>
      <c r="V158" s="44" t="s">
        <v>48</v>
      </c>
      <c r="W158" s="44" t="s">
        <v>46</v>
      </c>
      <c r="X158" s="44" t="s">
        <v>46</v>
      </c>
      <c r="Y158" s="44" t="s">
        <v>46</v>
      </c>
      <c r="Z158" s="44" t="s">
        <v>46</v>
      </c>
      <c r="AA158" s="44" t="s">
        <v>46</v>
      </c>
      <c r="AB158" s="44" t="s">
        <v>1267</v>
      </c>
    </row>
    <row r="159" spans="1:28">
      <c r="A159" s="44" t="s">
        <v>155</v>
      </c>
      <c r="B159" s="44" t="s">
        <v>963</v>
      </c>
      <c r="C159" s="44" t="s">
        <v>1268</v>
      </c>
      <c r="D159" s="44" t="s">
        <v>1269</v>
      </c>
      <c r="E159" s="44" t="s">
        <v>1270</v>
      </c>
      <c r="F159" s="44" t="s">
        <v>1271</v>
      </c>
      <c r="G159" s="44" t="s">
        <v>1272</v>
      </c>
      <c r="H159" s="44">
        <v>3990</v>
      </c>
      <c r="I159" s="44">
        <v>2222</v>
      </c>
      <c r="J159" s="44" t="s">
        <v>1242</v>
      </c>
      <c r="K159" s="44" t="s">
        <v>113</v>
      </c>
      <c r="L159" s="44" t="s">
        <v>38</v>
      </c>
      <c r="M159" s="44" t="s">
        <v>443</v>
      </c>
      <c r="N159" s="44" t="s">
        <v>572</v>
      </c>
      <c r="O159" s="44" t="s">
        <v>287</v>
      </c>
      <c r="P159" s="44" t="s">
        <v>46</v>
      </c>
      <c r="Q159" s="44" t="s">
        <v>1273</v>
      </c>
      <c r="R159" s="44" t="s">
        <v>44</v>
      </c>
      <c r="S159" s="44" t="s">
        <v>45</v>
      </c>
      <c r="T159" s="44" t="s">
        <v>46</v>
      </c>
      <c r="U159" s="44" t="s">
        <v>46</v>
      </c>
      <c r="V159" s="44" t="s">
        <v>47</v>
      </c>
      <c r="W159" s="44" t="s">
        <v>46</v>
      </c>
      <c r="X159" s="44" t="s">
        <v>46</v>
      </c>
      <c r="Y159" s="44" t="s">
        <v>46</v>
      </c>
      <c r="Z159" s="44" t="s">
        <v>46</v>
      </c>
      <c r="AA159" s="44" t="s">
        <v>46</v>
      </c>
      <c r="AB159" s="44" t="s">
        <v>1274</v>
      </c>
    </row>
    <row r="160" spans="1:28">
      <c r="A160" s="44" t="s">
        <v>155</v>
      </c>
      <c r="B160" s="44" t="s">
        <v>963</v>
      </c>
      <c r="C160" s="44" t="s">
        <v>1275</v>
      </c>
      <c r="D160" s="44" t="s">
        <v>1276</v>
      </c>
      <c r="E160" s="44" t="s">
        <v>1277</v>
      </c>
      <c r="F160" s="44" t="s">
        <v>1278</v>
      </c>
      <c r="G160" s="44" t="s">
        <v>1279</v>
      </c>
      <c r="H160" s="44">
        <v>19880</v>
      </c>
      <c r="I160" s="44">
        <v>13900</v>
      </c>
      <c r="J160" s="44" t="s">
        <v>1242</v>
      </c>
      <c r="K160" s="44" t="s">
        <v>56</v>
      </c>
      <c r="L160" s="44" t="s">
        <v>38</v>
      </c>
      <c r="M160" s="44" t="s">
        <v>46</v>
      </c>
      <c r="N160" s="44" t="s">
        <v>162</v>
      </c>
      <c r="O160" s="44" t="s">
        <v>287</v>
      </c>
      <c r="P160" s="44" t="s">
        <v>46</v>
      </c>
      <c r="Q160" s="44" t="s">
        <v>1280</v>
      </c>
      <c r="R160" s="44" t="s">
        <v>44</v>
      </c>
      <c r="S160" s="44" t="s">
        <v>45</v>
      </c>
      <c r="T160" s="44" t="s">
        <v>46</v>
      </c>
      <c r="U160" s="44" t="s">
        <v>46</v>
      </c>
      <c r="V160" s="44" t="s">
        <v>1281</v>
      </c>
      <c r="W160" s="44" t="s">
        <v>46</v>
      </c>
      <c r="X160" s="44" t="s">
        <v>46</v>
      </c>
      <c r="Y160" s="44" t="s">
        <v>46</v>
      </c>
      <c r="Z160" s="44" t="s">
        <v>46</v>
      </c>
      <c r="AA160" s="44" t="s">
        <v>46</v>
      </c>
      <c r="AB160" s="44" t="s">
        <v>1282</v>
      </c>
    </row>
    <row r="161" spans="1:28">
      <c r="A161" s="44" t="s">
        <v>155</v>
      </c>
      <c r="B161" s="44" t="s">
        <v>963</v>
      </c>
      <c r="C161" s="44" t="s">
        <v>1283</v>
      </c>
      <c r="D161" s="44" t="s">
        <v>1284</v>
      </c>
      <c r="E161" s="44" t="s">
        <v>1285</v>
      </c>
      <c r="F161" s="44" t="s">
        <v>1286</v>
      </c>
      <c r="G161" s="44" t="s">
        <v>1287</v>
      </c>
      <c r="H161" s="44">
        <v>8999</v>
      </c>
      <c r="I161" s="44">
        <v>7180</v>
      </c>
      <c r="J161" s="44" t="s">
        <v>1288</v>
      </c>
      <c r="K161" s="44" t="s">
        <v>71</v>
      </c>
      <c r="L161" s="44" t="s">
        <v>38</v>
      </c>
      <c r="M161" s="44" t="s">
        <v>1289</v>
      </c>
      <c r="N161" s="44" t="s">
        <v>162</v>
      </c>
      <c r="O161" s="44" t="s">
        <v>287</v>
      </c>
      <c r="P161" s="44" t="s">
        <v>46</v>
      </c>
      <c r="Q161" s="44" t="s">
        <v>1290</v>
      </c>
      <c r="R161" s="44" t="s">
        <v>44</v>
      </c>
      <c r="S161" s="44" t="s">
        <v>45</v>
      </c>
      <c r="T161" s="44" t="s">
        <v>46</v>
      </c>
      <c r="U161" s="44" t="s">
        <v>46</v>
      </c>
      <c r="V161" s="44" t="s">
        <v>1291</v>
      </c>
      <c r="W161" s="44" t="s">
        <v>46</v>
      </c>
      <c r="X161" s="44" t="s">
        <v>46</v>
      </c>
      <c r="Y161" s="44" t="s">
        <v>46</v>
      </c>
      <c r="Z161" s="44" t="s">
        <v>46</v>
      </c>
      <c r="AA161" s="44" t="s">
        <v>46</v>
      </c>
      <c r="AB161" s="44" t="s">
        <v>1292</v>
      </c>
    </row>
    <row r="162" spans="1:28">
      <c r="A162" s="44" t="s">
        <v>155</v>
      </c>
      <c r="B162" s="44" t="s">
        <v>1293</v>
      </c>
      <c r="C162" s="44" t="s">
        <v>1294</v>
      </c>
      <c r="D162" s="44" t="s">
        <v>1295</v>
      </c>
      <c r="E162" s="44" t="s">
        <v>1296</v>
      </c>
      <c r="F162" s="44" t="s">
        <v>1297</v>
      </c>
      <c r="G162" s="44" t="s">
        <v>1298</v>
      </c>
      <c r="H162" s="44">
        <v>22999</v>
      </c>
      <c r="I162" s="44">
        <v>22999</v>
      </c>
      <c r="J162" s="44" t="s">
        <v>46</v>
      </c>
      <c r="K162" s="44" t="s">
        <v>46</v>
      </c>
      <c r="L162" s="44" t="s">
        <v>38</v>
      </c>
      <c r="M162" s="44" t="s">
        <v>46</v>
      </c>
      <c r="N162" s="44" t="s">
        <v>1299</v>
      </c>
      <c r="O162" s="44" t="s">
        <v>1300</v>
      </c>
      <c r="P162" s="44" t="s">
        <v>46</v>
      </c>
      <c r="Q162" s="44" t="s">
        <v>46</v>
      </c>
      <c r="R162" s="44" t="s">
        <v>1143</v>
      </c>
      <c r="S162" s="44" t="s">
        <v>45</v>
      </c>
      <c r="T162" s="44" t="s">
        <v>46</v>
      </c>
      <c r="U162" s="44" t="s">
        <v>46</v>
      </c>
      <c r="V162" s="44" t="s">
        <v>1169</v>
      </c>
      <c r="W162" s="44" t="s">
        <v>46</v>
      </c>
      <c r="X162" s="44" t="s">
        <v>46</v>
      </c>
      <c r="Y162" s="44" t="s">
        <v>46</v>
      </c>
      <c r="Z162" s="44" t="s">
        <v>46</v>
      </c>
      <c r="AA162" s="44" t="s">
        <v>46</v>
      </c>
      <c r="AB162" s="44" t="s">
        <v>1301</v>
      </c>
    </row>
    <row r="163" spans="1:28">
      <c r="A163" s="44" t="s">
        <v>155</v>
      </c>
      <c r="B163" s="44" t="s">
        <v>1293</v>
      </c>
      <c r="C163" s="44" t="s">
        <v>1294</v>
      </c>
      <c r="D163" s="44" t="s">
        <v>1302</v>
      </c>
      <c r="E163" s="44" t="s">
        <v>1303</v>
      </c>
      <c r="F163" s="44" t="s">
        <v>1304</v>
      </c>
      <c r="G163" s="44" t="s">
        <v>1305</v>
      </c>
      <c r="H163" s="44">
        <v>22999</v>
      </c>
      <c r="I163" s="44">
        <v>22999</v>
      </c>
      <c r="J163" s="44" t="s">
        <v>46</v>
      </c>
      <c r="K163" s="44" t="s">
        <v>46</v>
      </c>
      <c r="L163" s="44" t="s">
        <v>38</v>
      </c>
      <c r="M163" s="44" t="s">
        <v>46</v>
      </c>
      <c r="N163" s="44" t="s">
        <v>1299</v>
      </c>
      <c r="O163" s="44" t="s">
        <v>153</v>
      </c>
      <c r="P163" s="44" t="s">
        <v>46</v>
      </c>
      <c r="Q163" s="44" t="s">
        <v>46</v>
      </c>
      <c r="R163" s="44" t="s">
        <v>1143</v>
      </c>
      <c r="S163" s="44" t="s">
        <v>45</v>
      </c>
      <c r="T163" s="44" t="s">
        <v>46</v>
      </c>
      <c r="U163" s="44" t="s">
        <v>46</v>
      </c>
      <c r="V163" s="44" t="s">
        <v>1169</v>
      </c>
      <c r="W163" s="44" t="s">
        <v>46</v>
      </c>
      <c r="X163" s="44" t="s">
        <v>46</v>
      </c>
      <c r="Y163" s="44" t="s">
        <v>46</v>
      </c>
      <c r="Z163" s="44" t="s">
        <v>46</v>
      </c>
      <c r="AA163" s="44" t="s">
        <v>46</v>
      </c>
      <c r="AB163" s="44" t="s">
        <v>1301</v>
      </c>
    </row>
    <row r="164" spans="1:28">
      <c r="A164" s="44" t="s">
        <v>155</v>
      </c>
      <c r="B164" s="44" t="s">
        <v>1293</v>
      </c>
      <c r="C164" s="44" t="s">
        <v>1294</v>
      </c>
      <c r="D164" s="44" t="s">
        <v>1306</v>
      </c>
      <c r="E164" s="44" t="s">
        <v>1307</v>
      </c>
      <c r="F164" s="44" t="s">
        <v>1308</v>
      </c>
      <c r="G164" s="44" t="s">
        <v>1309</v>
      </c>
      <c r="H164" s="44">
        <v>21499</v>
      </c>
      <c r="I164" s="44">
        <v>21499</v>
      </c>
      <c r="J164" s="44" t="s">
        <v>46</v>
      </c>
      <c r="K164" s="44" t="s">
        <v>46</v>
      </c>
      <c r="L164" s="44" t="s">
        <v>38</v>
      </c>
      <c r="M164" s="44" t="s">
        <v>46</v>
      </c>
      <c r="N164" s="44" t="s">
        <v>1299</v>
      </c>
      <c r="O164" s="44" t="s">
        <v>1310</v>
      </c>
      <c r="P164" s="44" t="s">
        <v>46</v>
      </c>
      <c r="Q164" s="44" t="s">
        <v>46</v>
      </c>
      <c r="R164" s="44" t="s">
        <v>44</v>
      </c>
      <c r="S164" s="44" t="s">
        <v>45</v>
      </c>
      <c r="T164" s="44" t="s">
        <v>46</v>
      </c>
      <c r="U164" s="44" t="s">
        <v>46</v>
      </c>
      <c r="V164" s="44" t="s">
        <v>1169</v>
      </c>
      <c r="W164" s="44" t="s">
        <v>46</v>
      </c>
      <c r="X164" s="44" t="s">
        <v>46</v>
      </c>
      <c r="Y164" s="44" t="s">
        <v>46</v>
      </c>
      <c r="Z164" s="44" t="s">
        <v>46</v>
      </c>
      <c r="AA164" s="44" t="s">
        <v>46</v>
      </c>
      <c r="AB164" s="44" t="s">
        <v>1311</v>
      </c>
    </row>
    <row r="165" spans="1:28">
      <c r="A165" s="44" t="s">
        <v>155</v>
      </c>
      <c r="B165" s="44" t="s">
        <v>1293</v>
      </c>
      <c r="C165" s="44" t="s">
        <v>1294</v>
      </c>
      <c r="D165" s="44" t="s">
        <v>1312</v>
      </c>
      <c r="E165" s="44" t="s">
        <v>1313</v>
      </c>
      <c r="F165" s="44" t="s">
        <v>1314</v>
      </c>
      <c r="G165" s="44" t="s">
        <v>1315</v>
      </c>
      <c r="H165" s="44">
        <v>19000</v>
      </c>
      <c r="I165" s="44">
        <v>19000</v>
      </c>
      <c r="J165" s="44" t="s">
        <v>46</v>
      </c>
      <c r="K165" s="44" t="s">
        <v>46</v>
      </c>
      <c r="L165" s="44" t="s">
        <v>38</v>
      </c>
      <c r="M165" s="44" t="s">
        <v>46</v>
      </c>
      <c r="N165" s="44" t="s">
        <v>1299</v>
      </c>
      <c r="O165" s="44" t="s">
        <v>306</v>
      </c>
      <c r="P165" s="44" t="s">
        <v>46</v>
      </c>
      <c r="Q165" s="44" t="s">
        <v>46</v>
      </c>
      <c r="R165" s="44" t="s">
        <v>44</v>
      </c>
      <c r="S165" s="44" t="s">
        <v>45</v>
      </c>
      <c r="T165" s="44" t="s">
        <v>46</v>
      </c>
      <c r="U165" s="44" t="s">
        <v>46</v>
      </c>
      <c r="V165" s="44" t="s">
        <v>1169</v>
      </c>
      <c r="W165" s="44" t="s">
        <v>46</v>
      </c>
      <c r="X165" s="44" t="s">
        <v>46</v>
      </c>
      <c r="Y165" s="44" t="s">
        <v>46</v>
      </c>
      <c r="Z165" s="44" t="s">
        <v>46</v>
      </c>
      <c r="AA165" s="44" t="s">
        <v>46</v>
      </c>
      <c r="AB165" s="44" t="s">
        <v>1316</v>
      </c>
    </row>
    <row r="166" spans="1:28">
      <c r="A166" s="44" t="s">
        <v>155</v>
      </c>
      <c r="B166" s="44" t="s">
        <v>1293</v>
      </c>
      <c r="C166" s="44" t="s">
        <v>1294</v>
      </c>
      <c r="D166" s="44" t="s">
        <v>1317</v>
      </c>
      <c r="E166" s="44" t="s">
        <v>1318</v>
      </c>
      <c r="F166" s="44" t="s">
        <v>1319</v>
      </c>
      <c r="G166" s="44" t="s">
        <v>1320</v>
      </c>
      <c r="H166" s="44">
        <v>18000</v>
      </c>
      <c r="I166" s="44">
        <v>18000</v>
      </c>
      <c r="J166" s="44" t="s">
        <v>46</v>
      </c>
      <c r="K166" s="44" t="s">
        <v>46</v>
      </c>
      <c r="L166" s="44" t="s">
        <v>38</v>
      </c>
      <c r="M166" s="44" t="s">
        <v>46</v>
      </c>
      <c r="N166" s="44" t="s">
        <v>1299</v>
      </c>
      <c r="O166" s="44" t="s">
        <v>306</v>
      </c>
      <c r="P166" s="44" t="s">
        <v>46</v>
      </c>
      <c r="Q166" s="44" t="s">
        <v>46</v>
      </c>
      <c r="R166" s="44" t="s">
        <v>44</v>
      </c>
      <c r="S166" s="44" t="s">
        <v>45</v>
      </c>
      <c r="T166" s="44" t="s">
        <v>46</v>
      </c>
      <c r="U166" s="44" t="s">
        <v>46</v>
      </c>
      <c r="V166" s="44" t="s">
        <v>1169</v>
      </c>
      <c r="W166" s="44" t="s">
        <v>46</v>
      </c>
      <c r="X166" s="44" t="s">
        <v>46</v>
      </c>
      <c r="Y166" s="44" t="s">
        <v>46</v>
      </c>
      <c r="Z166" s="44" t="s">
        <v>46</v>
      </c>
      <c r="AA166" s="44" t="s">
        <v>46</v>
      </c>
      <c r="AB166" s="44" t="s">
        <v>1321</v>
      </c>
    </row>
    <row r="167" spans="1:28">
      <c r="A167" s="44" t="s">
        <v>155</v>
      </c>
      <c r="B167" s="44" t="s">
        <v>1293</v>
      </c>
      <c r="C167" s="44" t="s">
        <v>1294</v>
      </c>
      <c r="D167" s="44" t="s">
        <v>1322</v>
      </c>
      <c r="E167" s="44" t="s">
        <v>1323</v>
      </c>
      <c r="F167" s="44" t="s">
        <v>1324</v>
      </c>
      <c r="G167" s="44" t="s">
        <v>1325</v>
      </c>
      <c r="H167" s="44">
        <v>11000</v>
      </c>
      <c r="I167" s="44">
        <v>11000</v>
      </c>
      <c r="J167" s="44" t="s">
        <v>46</v>
      </c>
      <c r="K167" s="44" t="s">
        <v>46</v>
      </c>
      <c r="L167" s="44" t="s">
        <v>38</v>
      </c>
      <c r="M167" s="44" t="s">
        <v>46</v>
      </c>
      <c r="N167" s="44" t="s">
        <v>1299</v>
      </c>
      <c r="O167" s="44" t="s">
        <v>1310</v>
      </c>
      <c r="P167" s="44" t="s">
        <v>46</v>
      </c>
      <c r="Q167" s="44" t="s">
        <v>46</v>
      </c>
      <c r="R167" s="44" t="s">
        <v>44</v>
      </c>
      <c r="S167" s="44" t="s">
        <v>45</v>
      </c>
      <c r="T167" s="44" t="s">
        <v>46</v>
      </c>
      <c r="U167" s="44" t="s">
        <v>46</v>
      </c>
      <c r="V167" s="44" t="s">
        <v>1169</v>
      </c>
      <c r="W167" s="44" t="s">
        <v>46</v>
      </c>
      <c r="X167" s="44" t="s">
        <v>46</v>
      </c>
      <c r="Y167" s="44" t="s">
        <v>46</v>
      </c>
      <c r="Z167" s="44" t="s">
        <v>46</v>
      </c>
      <c r="AA167" s="44" t="s">
        <v>46</v>
      </c>
      <c r="AB167" s="44" t="s">
        <v>1326</v>
      </c>
    </row>
    <row r="168" spans="1:28">
      <c r="A168" s="44" t="s">
        <v>637</v>
      </c>
      <c r="B168" s="44" t="s">
        <v>493</v>
      </c>
      <c r="C168" s="44" t="s">
        <v>1327</v>
      </c>
      <c r="D168" s="44" t="s">
        <v>1328</v>
      </c>
      <c r="E168" s="44" t="s">
        <v>1329</v>
      </c>
      <c r="F168" s="44" t="s">
        <v>1330</v>
      </c>
      <c r="G168" s="44" t="s">
        <v>1331</v>
      </c>
      <c r="H168" s="44">
        <v>25999</v>
      </c>
      <c r="I168" s="44">
        <v>23999</v>
      </c>
      <c r="J168" s="44" t="s">
        <v>1332</v>
      </c>
      <c r="K168" s="44" t="s">
        <v>123</v>
      </c>
      <c r="L168" s="44" t="s">
        <v>38</v>
      </c>
      <c r="M168" s="44" t="s">
        <v>1333</v>
      </c>
      <c r="N168" s="44" t="s">
        <v>1334</v>
      </c>
      <c r="O168" s="44" t="s">
        <v>1335</v>
      </c>
      <c r="P168" s="44" t="s">
        <v>1336</v>
      </c>
      <c r="Q168" s="44" t="s">
        <v>46</v>
      </c>
      <c r="R168" s="44" t="s">
        <v>44</v>
      </c>
      <c r="S168" s="44" t="s">
        <v>45</v>
      </c>
      <c r="T168" s="44" t="s">
        <v>46</v>
      </c>
      <c r="U168" s="44" t="s">
        <v>46</v>
      </c>
      <c r="V168" s="44" t="s">
        <v>1337</v>
      </c>
      <c r="W168" s="44" t="s">
        <v>46</v>
      </c>
      <c r="X168" s="44" t="s">
        <v>1338</v>
      </c>
      <c r="Y168" s="44" t="s">
        <v>1339</v>
      </c>
      <c r="Z168" s="44" t="s">
        <v>46</v>
      </c>
      <c r="AA168" s="44" t="s">
        <v>46</v>
      </c>
      <c r="AB168" s="44" t="s">
        <v>1340</v>
      </c>
    </row>
    <row r="169" spans="1:28">
      <c r="A169" s="44" t="s">
        <v>637</v>
      </c>
      <c r="B169" s="44" t="s">
        <v>493</v>
      </c>
      <c r="C169" s="44" t="s">
        <v>1327</v>
      </c>
      <c r="D169" s="44" t="s">
        <v>1341</v>
      </c>
      <c r="E169" s="44" t="s">
        <v>1342</v>
      </c>
      <c r="F169" s="44" t="s">
        <v>1343</v>
      </c>
      <c r="G169" s="44" t="s">
        <v>1344</v>
      </c>
      <c r="H169" s="44">
        <v>28999</v>
      </c>
      <c r="I169" s="44">
        <v>25999</v>
      </c>
      <c r="J169" s="44" t="s">
        <v>1332</v>
      </c>
      <c r="K169" s="44" t="s">
        <v>123</v>
      </c>
      <c r="L169" s="44" t="s">
        <v>38</v>
      </c>
      <c r="M169" s="44" t="s">
        <v>1333</v>
      </c>
      <c r="N169" s="44" t="s">
        <v>1334</v>
      </c>
      <c r="O169" s="44" t="s">
        <v>1335</v>
      </c>
      <c r="P169" s="44" t="s">
        <v>1336</v>
      </c>
      <c r="Q169" s="44" t="s">
        <v>46</v>
      </c>
      <c r="R169" s="44" t="s">
        <v>44</v>
      </c>
      <c r="S169" s="44" t="s">
        <v>45</v>
      </c>
      <c r="T169" s="44" t="s">
        <v>46</v>
      </c>
      <c r="U169" s="44" t="s">
        <v>46</v>
      </c>
      <c r="V169" s="44" t="s">
        <v>1337</v>
      </c>
      <c r="W169" s="44" t="s">
        <v>46</v>
      </c>
      <c r="X169" s="44" t="s">
        <v>1338</v>
      </c>
      <c r="Y169" s="44" t="s">
        <v>1339</v>
      </c>
      <c r="Z169" s="44" t="s">
        <v>46</v>
      </c>
      <c r="AA169" s="44" t="s">
        <v>46</v>
      </c>
      <c r="AB169" s="44" t="s">
        <v>1340</v>
      </c>
    </row>
    <row r="170" spans="1:28">
      <c r="A170" s="44" t="s">
        <v>637</v>
      </c>
      <c r="B170" s="44" t="s">
        <v>493</v>
      </c>
      <c r="C170" s="44" t="s">
        <v>1345</v>
      </c>
      <c r="D170" s="44" t="s">
        <v>1346</v>
      </c>
      <c r="E170" s="44" t="s">
        <v>1347</v>
      </c>
      <c r="F170" s="44" t="s">
        <v>1348</v>
      </c>
      <c r="G170" s="44" t="s">
        <v>1349</v>
      </c>
      <c r="H170" s="44">
        <v>20900</v>
      </c>
      <c r="I170" s="44">
        <v>18900</v>
      </c>
      <c r="J170" s="44" t="s">
        <v>160</v>
      </c>
      <c r="K170" s="44" t="s">
        <v>71</v>
      </c>
      <c r="L170" s="44" t="s">
        <v>38</v>
      </c>
      <c r="M170" s="44" t="s">
        <v>1350</v>
      </c>
      <c r="N170" s="44" t="s">
        <v>1334</v>
      </c>
      <c r="O170" s="44" t="s">
        <v>863</v>
      </c>
      <c r="P170" s="44" t="s">
        <v>774</v>
      </c>
      <c r="Q170" s="44" t="s">
        <v>46</v>
      </c>
      <c r="R170" s="44" t="s">
        <v>44</v>
      </c>
      <c r="S170" s="44" t="s">
        <v>45</v>
      </c>
      <c r="T170" s="44" t="s">
        <v>46</v>
      </c>
      <c r="U170" s="44" t="s">
        <v>46</v>
      </c>
      <c r="V170" s="44" t="s">
        <v>1351</v>
      </c>
      <c r="W170" s="44" t="s">
        <v>46</v>
      </c>
      <c r="X170" s="44" t="s">
        <v>46</v>
      </c>
      <c r="Y170" s="44" t="s">
        <v>1339</v>
      </c>
      <c r="Z170" s="44" t="s">
        <v>46</v>
      </c>
      <c r="AA170" s="44" t="s">
        <v>46</v>
      </c>
      <c r="AB170" s="44" t="s">
        <v>1352</v>
      </c>
    </row>
    <row r="171" spans="1:28">
      <c r="A171" s="44" t="s">
        <v>637</v>
      </c>
      <c r="B171" s="44" t="s">
        <v>493</v>
      </c>
      <c r="C171" s="44" t="s">
        <v>1345</v>
      </c>
      <c r="D171" s="44" t="s">
        <v>1353</v>
      </c>
      <c r="E171" s="44" t="s">
        <v>1354</v>
      </c>
      <c r="F171" s="44" t="s">
        <v>1355</v>
      </c>
      <c r="G171" s="44" t="s">
        <v>1356</v>
      </c>
      <c r="H171" s="44">
        <v>23900</v>
      </c>
      <c r="I171" s="44">
        <v>20900</v>
      </c>
      <c r="J171" s="44" t="s">
        <v>160</v>
      </c>
      <c r="K171" s="44" t="s">
        <v>71</v>
      </c>
      <c r="L171" s="44" t="s">
        <v>38</v>
      </c>
      <c r="M171" s="44" t="s">
        <v>1350</v>
      </c>
      <c r="N171" s="44" t="s">
        <v>1334</v>
      </c>
      <c r="O171" s="44" t="s">
        <v>863</v>
      </c>
      <c r="P171" s="44" t="s">
        <v>774</v>
      </c>
      <c r="Q171" s="44" t="s">
        <v>46</v>
      </c>
      <c r="R171" s="44" t="s">
        <v>44</v>
      </c>
      <c r="S171" s="44" t="s">
        <v>45</v>
      </c>
      <c r="T171" s="44" t="s">
        <v>46</v>
      </c>
      <c r="U171" s="44" t="s">
        <v>46</v>
      </c>
      <c r="V171" s="44" t="s">
        <v>1351</v>
      </c>
      <c r="W171" s="44" t="s">
        <v>46</v>
      </c>
      <c r="X171" s="44" t="s">
        <v>46</v>
      </c>
      <c r="Y171" s="44" t="s">
        <v>1339</v>
      </c>
      <c r="Z171" s="44" t="s">
        <v>46</v>
      </c>
      <c r="AA171" s="44" t="s">
        <v>46</v>
      </c>
      <c r="AB171" s="44" t="s">
        <v>1352</v>
      </c>
    </row>
    <row r="172" spans="1:28">
      <c r="A172" s="44" t="s">
        <v>637</v>
      </c>
      <c r="B172" s="44" t="s">
        <v>493</v>
      </c>
      <c r="C172" s="44" t="s">
        <v>1327</v>
      </c>
      <c r="D172" s="44" t="s">
        <v>1357</v>
      </c>
      <c r="E172" s="44" t="s">
        <v>1358</v>
      </c>
      <c r="F172" s="44" t="s">
        <v>1359</v>
      </c>
      <c r="G172" s="44" t="s">
        <v>1360</v>
      </c>
      <c r="H172" s="44">
        <v>4599</v>
      </c>
      <c r="I172" s="44">
        <v>3699</v>
      </c>
      <c r="J172" s="44" t="s">
        <v>1361</v>
      </c>
      <c r="K172" s="44" t="s">
        <v>56</v>
      </c>
      <c r="L172" s="44" t="s">
        <v>38</v>
      </c>
      <c r="M172" s="44" t="s">
        <v>1362</v>
      </c>
      <c r="N172" s="44" t="s">
        <v>645</v>
      </c>
      <c r="O172" s="44" t="s">
        <v>306</v>
      </c>
      <c r="P172" s="44" t="s">
        <v>1363</v>
      </c>
      <c r="Q172" s="44" t="s">
        <v>1364</v>
      </c>
      <c r="R172" s="44" t="s">
        <v>44</v>
      </c>
      <c r="S172" s="44" t="s">
        <v>45</v>
      </c>
      <c r="T172" s="44" t="s">
        <v>46</v>
      </c>
      <c r="U172" s="44" t="s">
        <v>46</v>
      </c>
      <c r="V172" s="44" t="s">
        <v>48</v>
      </c>
      <c r="W172" s="44" t="s">
        <v>47</v>
      </c>
      <c r="X172" s="44" t="s">
        <v>46</v>
      </c>
      <c r="Y172" s="44" t="s">
        <v>46</v>
      </c>
      <c r="Z172" s="44" t="s">
        <v>46</v>
      </c>
      <c r="AA172" s="44" t="s">
        <v>46</v>
      </c>
      <c r="AB172" s="44" t="s">
        <v>1365</v>
      </c>
    </row>
    <row r="173" spans="1:28">
      <c r="A173" s="44" t="s">
        <v>166</v>
      </c>
      <c r="B173" s="44" t="s">
        <v>493</v>
      </c>
      <c r="C173" s="44" t="s">
        <v>1366</v>
      </c>
      <c r="D173" s="44" t="s">
        <v>1367</v>
      </c>
      <c r="E173" s="44" t="s">
        <v>1368</v>
      </c>
      <c r="F173" s="44" t="s">
        <v>1369</v>
      </c>
      <c r="G173" s="44" t="s">
        <v>1370</v>
      </c>
      <c r="H173" s="44">
        <v>4980</v>
      </c>
      <c r="I173" s="44">
        <v>3980</v>
      </c>
      <c r="J173" s="44" t="s">
        <v>1371</v>
      </c>
      <c r="K173" s="44" t="s">
        <v>71</v>
      </c>
      <c r="L173" s="44" t="s">
        <v>38</v>
      </c>
      <c r="M173" s="44" t="s">
        <v>1372</v>
      </c>
      <c r="N173" s="44" t="s">
        <v>829</v>
      </c>
      <c r="O173" s="44" t="s">
        <v>193</v>
      </c>
      <c r="P173" s="44" t="s">
        <v>1373</v>
      </c>
      <c r="Q173" s="44" t="s">
        <v>1374</v>
      </c>
      <c r="R173" s="44" t="s">
        <v>44</v>
      </c>
      <c r="S173" s="44" t="s">
        <v>45</v>
      </c>
      <c r="T173" s="44" t="s">
        <v>46</v>
      </c>
      <c r="U173" s="44" t="s">
        <v>46</v>
      </c>
      <c r="V173" s="44" t="s">
        <v>1169</v>
      </c>
      <c r="W173" s="44" t="s">
        <v>46</v>
      </c>
      <c r="X173" s="44" t="s">
        <v>1375</v>
      </c>
      <c r="Y173" s="44" t="s">
        <v>46</v>
      </c>
      <c r="Z173" s="44" t="s">
        <v>46</v>
      </c>
      <c r="AA173" s="44" t="s">
        <v>46</v>
      </c>
      <c r="AB173" s="44" t="s">
        <v>1376</v>
      </c>
    </row>
    <row r="174" spans="1:28">
      <c r="A174" s="44" t="s">
        <v>166</v>
      </c>
      <c r="B174" s="44" t="s">
        <v>493</v>
      </c>
      <c r="C174" s="44" t="s">
        <v>1377</v>
      </c>
      <c r="D174" s="44" t="s">
        <v>1378</v>
      </c>
      <c r="E174" s="44" t="s">
        <v>1379</v>
      </c>
      <c r="F174" s="44" t="s">
        <v>1380</v>
      </c>
      <c r="G174" s="44" t="s">
        <v>1381</v>
      </c>
      <c r="H174" s="44">
        <v>8990</v>
      </c>
      <c r="I174" s="44">
        <v>4999</v>
      </c>
      <c r="J174" s="44" t="s">
        <v>1382</v>
      </c>
      <c r="K174" s="44" t="s">
        <v>56</v>
      </c>
      <c r="L174" s="44" t="s">
        <v>38</v>
      </c>
      <c r="M174" s="44" t="s">
        <v>1383</v>
      </c>
      <c r="N174" s="44" t="s">
        <v>1384</v>
      </c>
      <c r="O174" s="44" t="s">
        <v>46</v>
      </c>
      <c r="P174" s="44" t="s">
        <v>1385</v>
      </c>
      <c r="Q174" s="44" t="s">
        <v>1386</v>
      </c>
      <c r="R174" s="44" t="s">
        <v>44</v>
      </c>
      <c r="S174" s="44" t="s">
        <v>45</v>
      </c>
      <c r="T174" s="44" t="s">
        <v>46</v>
      </c>
      <c r="U174" s="44" t="s">
        <v>46</v>
      </c>
      <c r="V174" s="44" t="s">
        <v>47</v>
      </c>
      <c r="W174" s="44" t="s">
        <v>46</v>
      </c>
      <c r="X174" s="44" t="s">
        <v>46</v>
      </c>
      <c r="Y174" s="44" t="s">
        <v>46</v>
      </c>
      <c r="Z174" s="44" t="s">
        <v>46</v>
      </c>
      <c r="AA174" s="44" t="s">
        <v>46</v>
      </c>
      <c r="AB174" s="44" t="s">
        <v>1387</v>
      </c>
    </row>
    <row r="175" spans="1:28">
      <c r="A175" s="44" t="s">
        <v>155</v>
      </c>
      <c r="B175" s="44" t="s">
        <v>493</v>
      </c>
      <c r="C175" s="44" t="s">
        <v>1366</v>
      </c>
      <c r="D175" s="44" t="s">
        <v>1388</v>
      </c>
      <c r="E175" s="44" t="s">
        <v>1389</v>
      </c>
      <c r="F175" s="44" t="s">
        <v>1390</v>
      </c>
      <c r="G175" s="44" t="s">
        <v>1391</v>
      </c>
      <c r="H175" s="44">
        <v>3288</v>
      </c>
      <c r="I175" s="44">
        <v>2828</v>
      </c>
      <c r="J175" s="44" t="s">
        <v>1242</v>
      </c>
      <c r="K175" s="44" t="s">
        <v>71</v>
      </c>
      <c r="L175" s="44" t="s">
        <v>38</v>
      </c>
      <c r="M175" s="44" t="s">
        <v>46</v>
      </c>
      <c r="N175" s="44" t="s">
        <v>945</v>
      </c>
      <c r="O175" s="44" t="s">
        <v>1244</v>
      </c>
      <c r="P175" s="44" t="s">
        <v>46</v>
      </c>
      <c r="Q175" s="44" t="s">
        <v>1392</v>
      </c>
      <c r="R175" s="44" t="s">
        <v>44</v>
      </c>
      <c r="S175" s="44" t="s">
        <v>45</v>
      </c>
      <c r="T175" s="44" t="s">
        <v>46</v>
      </c>
      <c r="U175" s="44" t="s">
        <v>46</v>
      </c>
      <c r="V175" s="44" t="s">
        <v>1169</v>
      </c>
      <c r="W175" s="44" t="s">
        <v>46</v>
      </c>
      <c r="X175" s="44" t="s">
        <v>1393</v>
      </c>
      <c r="Y175" s="44" t="s">
        <v>46</v>
      </c>
      <c r="Z175" s="44" t="s">
        <v>46</v>
      </c>
      <c r="AA175" s="44" t="s">
        <v>46</v>
      </c>
      <c r="AB175" s="44" t="s">
        <v>1394</v>
      </c>
    </row>
    <row r="176" spans="1:28">
      <c r="A176" s="44" t="s">
        <v>637</v>
      </c>
      <c r="B176" s="44" t="s">
        <v>493</v>
      </c>
      <c r="C176" s="44" t="s">
        <v>1327</v>
      </c>
      <c r="D176" s="44" t="s">
        <v>1395</v>
      </c>
      <c r="E176" s="44" t="s">
        <v>1396</v>
      </c>
      <c r="F176" s="44" t="s">
        <v>1397</v>
      </c>
      <c r="G176" s="44" t="s">
        <v>1398</v>
      </c>
      <c r="H176" s="44">
        <v>2999</v>
      </c>
      <c r="I176" s="44">
        <v>2999</v>
      </c>
      <c r="J176" s="44" t="s">
        <v>1399</v>
      </c>
      <c r="K176" s="44" t="s">
        <v>113</v>
      </c>
      <c r="L176" s="44" t="s">
        <v>38</v>
      </c>
      <c r="M176" s="44" t="s">
        <v>1400</v>
      </c>
      <c r="N176" s="44" t="s">
        <v>645</v>
      </c>
      <c r="O176" s="44" t="s">
        <v>306</v>
      </c>
      <c r="P176" s="44" t="s">
        <v>1401</v>
      </c>
      <c r="Q176" s="44" t="s">
        <v>1402</v>
      </c>
      <c r="R176" s="44" t="s">
        <v>44</v>
      </c>
      <c r="S176" s="44" t="s">
        <v>45</v>
      </c>
      <c r="T176" s="44" t="s">
        <v>46</v>
      </c>
      <c r="U176" s="44" t="s">
        <v>46</v>
      </c>
      <c r="V176" s="44" t="s">
        <v>1403</v>
      </c>
      <c r="W176" s="44" t="s">
        <v>46</v>
      </c>
      <c r="X176" s="44" t="s">
        <v>46</v>
      </c>
      <c r="Y176" s="44" t="s">
        <v>46</v>
      </c>
      <c r="Z176" s="44" t="s">
        <v>46</v>
      </c>
      <c r="AA176" s="44" t="s">
        <v>46</v>
      </c>
      <c r="AB176" s="44" t="s">
        <v>1404</v>
      </c>
    </row>
    <row r="177" spans="1:28">
      <c r="A177" s="44" t="s">
        <v>155</v>
      </c>
      <c r="B177" s="44" t="s">
        <v>493</v>
      </c>
      <c r="C177" s="44" t="s">
        <v>1405</v>
      </c>
      <c r="D177" s="44" t="s">
        <v>1406</v>
      </c>
      <c r="E177" s="44" t="s">
        <v>1407</v>
      </c>
      <c r="F177" s="44" t="s">
        <v>1408</v>
      </c>
      <c r="G177" s="44" t="s">
        <v>1409</v>
      </c>
      <c r="H177" s="44">
        <v>12900</v>
      </c>
      <c r="I177" s="44">
        <v>11868</v>
      </c>
      <c r="J177" s="44" t="s">
        <v>453</v>
      </c>
      <c r="K177" s="44" t="s">
        <v>71</v>
      </c>
      <c r="L177" s="44" t="s">
        <v>38</v>
      </c>
      <c r="M177" s="44" t="s">
        <v>46</v>
      </c>
      <c r="N177" s="44" t="s">
        <v>438</v>
      </c>
      <c r="O177" s="44" t="s">
        <v>74</v>
      </c>
      <c r="P177" s="44" t="s">
        <v>1410</v>
      </c>
      <c r="Q177" s="44" t="s">
        <v>1411</v>
      </c>
      <c r="R177" s="44" t="s">
        <v>106</v>
      </c>
      <c r="S177" s="44" t="s">
        <v>45</v>
      </c>
      <c r="T177" s="44" t="s">
        <v>46</v>
      </c>
      <c r="U177" s="44" t="s">
        <v>46</v>
      </c>
      <c r="V177" s="44" t="s">
        <v>47</v>
      </c>
      <c r="W177" s="44" t="s">
        <v>46</v>
      </c>
      <c r="X177" s="44" t="s">
        <v>1412</v>
      </c>
      <c r="Y177" s="44" t="s">
        <v>1413</v>
      </c>
      <c r="Z177" s="44" t="s">
        <v>46</v>
      </c>
      <c r="AA177" s="44" t="s">
        <v>46</v>
      </c>
      <c r="AB177" s="44" t="s">
        <v>1414</v>
      </c>
    </row>
    <row r="178" spans="1:28">
      <c r="A178" s="44" t="s">
        <v>29</v>
      </c>
      <c r="B178" s="44" t="s">
        <v>493</v>
      </c>
      <c r="C178" s="44" t="s">
        <v>1405</v>
      </c>
      <c r="D178" s="44" t="s">
        <v>1415</v>
      </c>
      <c r="E178" s="44" t="s">
        <v>1416</v>
      </c>
      <c r="F178" s="44" t="s">
        <v>1417</v>
      </c>
      <c r="G178" s="44" t="s">
        <v>1418</v>
      </c>
      <c r="H178" s="44">
        <v>21490</v>
      </c>
      <c r="I178" s="44">
        <v>19770</v>
      </c>
      <c r="J178" s="44" t="s">
        <v>453</v>
      </c>
      <c r="K178" s="44" t="s">
        <v>71</v>
      </c>
      <c r="L178" s="44" t="s">
        <v>38</v>
      </c>
      <c r="M178" s="44" t="s">
        <v>46</v>
      </c>
      <c r="N178" s="44" t="s">
        <v>73</v>
      </c>
      <c r="O178" s="44" t="s">
        <v>1419</v>
      </c>
      <c r="P178" s="44" t="s">
        <v>1420</v>
      </c>
      <c r="Q178" s="44" t="s">
        <v>1421</v>
      </c>
      <c r="R178" s="44" t="s">
        <v>106</v>
      </c>
      <c r="S178" s="44" t="s">
        <v>77</v>
      </c>
      <c r="T178" s="44" t="s">
        <v>46</v>
      </c>
      <c r="U178" s="44" t="s">
        <v>78</v>
      </c>
      <c r="V178" s="44" t="s">
        <v>47</v>
      </c>
      <c r="W178" s="44" t="s">
        <v>46</v>
      </c>
      <c r="X178" s="44" t="s">
        <v>1422</v>
      </c>
      <c r="Y178" s="44" t="s">
        <v>1423</v>
      </c>
      <c r="Z178" s="44" t="s">
        <v>46</v>
      </c>
      <c r="AA178" s="44" t="s">
        <v>46</v>
      </c>
      <c r="AB178" s="44" t="s">
        <v>1424</v>
      </c>
    </row>
    <row r="179" spans="1:28">
      <c r="A179" s="44" t="s">
        <v>166</v>
      </c>
      <c r="B179" s="44" t="s">
        <v>493</v>
      </c>
      <c r="C179" s="44" t="s">
        <v>1377</v>
      </c>
      <c r="D179" s="44" t="s">
        <v>1425</v>
      </c>
      <c r="E179" s="44" t="s">
        <v>1426</v>
      </c>
      <c r="F179" s="44" t="s">
        <v>1427</v>
      </c>
      <c r="G179" s="44" t="s">
        <v>1428</v>
      </c>
      <c r="H179" s="44">
        <v>4980</v>
      </c>
      <c r="I179" s="44">
        <v>1550</v>
      </c>
      <c r="J179" s="44" t="s">
        <v>1429</v>
      </c>
      <c r="K179" s="44" t="s">
        <v>71</v>
      </c>
      <c r="L179" s="44" t="s">
        <v>38</v>
      </c>
      <c r="M179" s="44" t="s">
        <v>1430</v>
      </c>
      <c r="N179" s="44" t="s">
        <v>387</v>
      </c>
      <c r="O179" s="44" t="s">
        <v>1431</v>
      </c>
      <c r="P179" s="44" t="s">
        <v>1432</v>
      </c>
      <c r="Q179" s="44" t="s">
        <v>1433</v>
      </c>
      <c r="R179" s="44" t="s">
        <v>44</v>
      </c>
      <c r="S179" s="44" t="s">
        <v>45</v>
      </c>
      <c r="T179" s="44" t="s">
        <v>46</v>
      </c>
      <c r="U179" s="44" t="s">
        <v>46</v>
      </c>
      <c r="V179" s="44" t="s">
        <v>1434</v>
      </c>
      <c r="W179" s="44" t="s">
        <v>46</v>
      </c>
      <c r="X179" s="44" t="s">
        <v>1435</v>
      </c>
      <c r="Y179" s="44" t="s">
        <v>46</v>
      </c>
      <c r="Z179" s="44" t="s">
        <v>46</v>
      </c>
      <c r="AA179" s="44" t="s">
        <v>46</v>
      </c>
      <c r="AB179" s="44" t="s">
        <v>1436</v>
      </c>
    </row>
    <row r="180" spans="1:28">
      <c r="A180" s="44" t="s">
        <v>166</v>
      </c>
      <c r="B180" s="44" t="s">
        <v>493</v>
      </c>
      <c r="C180" s="44" t="s">
        <v>1437</v>
      </c>
      <c r="D180" s="44" t="s">
        <v>1438</v>
      </c>
      <c r="E180" s="44" t="s">
        <v>1439</v>
      </c>
      <c r="F180" s="44" t="s">
        <v>1440</v>
      </c>
      <c r="G180" s="44" t="s">
        <v>1441</v>
      </c>
      <c r="H180" s="44">
        <v>4980</v>
      </c>
      <c r="I180" s="44">
        <v>1990</v>
      </c>
      <c r="J180" s="44" t="s">
        <v>1429</v>
      </c>
      <c r="K180" s="44" t="s">
        <v>71</v>
      </c>
      <c r="L180" s="44" t="s">
        <v>38</v>
      </c>
      <c r="M180" s="44" t="s">
        <v>1430</v>
      </c>
      <c r="N180" s="44" t="s">
        <v>419</v>
      </c>
      <c r="O180" s="44" t="s">
        <v>41</v>
      </c>
      <c r="P180" s="44" t="s">
        <v>46</v>
      </c>
      <c r="Q180" s="44" t="s">
        <v>1442</v>
      </c>
      <c r="R180" s="44" t="s">
        <v>44</v>
      </c>
      <c r="S180" s="44" t="s">
        <v>45</v>
      </c>
      <c r="T180" s="44" t="s">
        <v>46</v>
      </c>
      <c r="U180" s="44" t="s">
        <v>46</v>
      </c>
      <c r="V180" s="44" t="s">
        <v>1434</v>
      </c>
      <c r="W180" s="44" t="s">
        <v>46</v>
      </c>
      <c r="X180" s="44" t="s">
        <v>46</v>
      </c>
      <c r="Y180" s="44" t="s">
        <v>46</v>
      </c>
      <c r="Z180" s="44" t="s">
        <v>46</v>
      </c>
      <c r="AA180" s="44" t="s">
        <v>46</v>
      </c>
      <c r="AB180" s="44" t="s">
        <v>1443</v>
      </c>
    </row>
    <row r="181" spans="1:28">
      <c r="A181" s="44" t="s">
        <v>637</v>
      </c>
      <c r="B181" s="44" t="s">
        <v>493</v>
      </c>
      <c r="C181" s="44" t="s">
        <v>1327</v>
      </c>
      <c r="D181" s="44" t="s">
        <v>1444</v>
      </c>
      <c r="E181" s="44" t="s">
        <v>1445</v>
      </c>
      <c r="F181" s="44" t="s">
        <v>1446</v>
      </c>
      <c r="G181" s="44" t="s">
        <v>1447</v>
      </c>
      <c r="H181" s="44">
        <v>31999</v>
      </c>
      <c r="I181" s="44">
        <v>29999</v>
      </c>
      <c r="J181" s="44" t="s">
        <v>453</v>
      </c>
      <c r="K181" s="44" t="s">
        <v>71</v>
      </c>
      <c r="L181" s="44" t="s">
        <v>38</v>
      </c>
      <c r="M181" s="44" t="s">
        <v>46</v>
      </c>
      <c r="N181" s="44" t="s">
        <v>1334</v>
      </c>
      <c r="O181" s="44" t="s">
        <v>1448</v>
      </c>
      <c r="P181" s="44" t="s">
        <v>490</v>
      </c>
      <c r="Q181" s="44" t="s">
        <v>46</v>
      </c>
      <c r="R181" s="44" t="s">
        <v>44</v>
      </c>
      <c r="S181" s="44" t="s">
        <v>45</v>
      </c>
      <c r="T181" s="44" t="s">
        <v>46</v>
      </c>
      <c r="U181" s="44" t="s">
        <v>46</v>
      </c>
      <c r="V181" s="44" t="s">
        <v>1337</v>
      </c>
      <c r="W181" s="44" t="s">
        <v>46</v>
      </c>
      <c r="X181" s="44" t="s">
        <v>1449</v>
      </c>
      <c r="Y181" s="44" t="s">
        <v>1450</v>
      </c>
      <c r="Z181" s="44" t="s">
        <v>46</v>
      </c>
      <c r="AA181" s="44" t="s">
        <v>46</v>
      </c>
      <c r="AB181" s="44" t="s">
        <v>1451</v>
      </c>
    </row>
    <row r="182" spans="1:28">
      <c r="A182" s="44" t="s">
        <v>637</v>
      </c>
      <c r="B182" s="44" t="s">
        <v>493</v>
      </c>
      <c r="C182" s="44" t="s">
        <v>1327</v>
      </c>
      <c r="D182" s="44" t="s">
        <v>1452</v>
      </c>
      <c r="E182" s="44" t="s">
        <v>1453</v>
      </c>
      <c r="F182" s="44" t="s">
        <v>1454</v>
      </c>
      <c r="G182" s="44" t="s">
        <v>1455</v>
      </c>
      <c r="H182" s="44">
        <v>34999</v>
      </c>
      <c r="I182" s="44">
        <v>31999</v>
      </c>
      <c r="J182" s="44" t="s">
        <v>453</v>
      </c>
      <c r="K182" s="44" t="s">
        <v>71</v>
      </c>
      <c r="L182" s="44" t="s">
        <v>38</v>
      </c>
      <c r="M182" s="44" t="s">
        <v>46</v>
      </c>
      <c r="N182" s="44" t="s">
        <v>1334</v>
      </c>
      <c r="O182" s="44" t="s">
        <v>1448</v>
      </c>
      <c r="P182" s="44" t="s">
        <v>490</v>
      </c>
      <c r="Q182" s="44" t="s">
        <v>46</v>
      </c>
      <c r="R182" s="44" t="s">
        <v>44</v>
      </c>
      <c r="S182" s="44" t="s">
        <v>45</v>
      </c>
      <c r="T182" s="44" t="s">
        <v>46</v>
      </c>
      <c r="U182" s="44" t="s">
        <v>46</v>
      </c>
      <c r="V182" s="44" t="s">
        <v>1337</v>
      </c>
      <c r="W182" s="44" t="s">
        <v>46</v>
      </c>
      <c r="X182" s="44" t="s">
        <v>1449</v>
      </c>
      <c r="Y182" s="44" t="s">
        <v>1450</v>
      </c>
      <c r="Z182" s="44" t="s">
        <v>46</v>
      </c>
      <c r="AA182" s="44" t="s">
        <v>46</v>
      </c>
      <c r="AB182" s="44" t="s">
        <v>1456</v>
      </c>
    </row>
    <row r="183" spans="1:28">
      <c r="A183" s="44" t="s">
        <v>637</v>
      </c>
      <c r="B183" s="44" t="s">
        <v>493</v>
      </c>
      <c r="C183" s="44" t="s">
        <v>1457</v>
      </c>
      <c r="D183" s="44" t="s">
        <v>1458</v>
      </c>
      <c r="E183" s="44" t="s">
        <v>1459</v>
      </c>
      <c r="F183" s="44" t="s">
        <v>1460</v>
      </c>
      <c r="G183" s="44" t="s">
        <v>1461</v>
      </c>
      <c r="H183" s="44">
        <v>25900</v>
      </c>
      <c r="I183" s="44">
        <v>23900</v>
      </c>
      <c r="J183" s="44" t="s">
        <v>453</v>
      </c>
      <c r="K183" s="44" t="s">
        <v>71</v>
      </c>
      <c r="L183" s="44" t="s">
        <v>38</v>
      </c>
      <c r="M183" s="44" t="s">
        <v>46</v>
      </c>
      <c r="N183" s="44" t="s">
        <v>1334</v>
      </c>
      <c r="O183" s="44" t="s">
        <v>1462</v>
      </c>
      <c r="P183" s="44" t="s">
        <v>1463</v>
      </c>
      <c r="Q183" s="44" t="s">
        <v>46</v>
      </c>
      <c r="R183" s="44" t="s">
        <v>44</v>
      </c>
      <c r="S183" s="44" t="s">
        <v>45</v>
      </c>
      <c r="T183" s="44" t="s">
        <v>46</v>
      </c>
      <c r="U183" s="44" t="s">
        <v>46</v>
      </c>
      <c r="V183" s="44" t="s">
        <v>1169</v>
      </c>
      <c r="W183" s="44" t="s">
        <v>46</v>
      </c>
      <c r="X183" s="44" t="s">
        <v>1464</v>
      </c>
      <c r="Y183" s="44" t="s">
        <v>1450</v>
      </c>
      <c r="Z183" s="44" t="s">
        <v>46</v>
      </c>
      <c r="AA183" s="44" t="s">
        <v>46</v>
      </c>
      <c r="AB183" s="44" t="s">
        <v>1465</v>
      </c>
    </row>
    <row r="184" spans="1:28">
      <c r="A184" s="44" t="s">
        <v>637</v>
      </c>
      <c r="B184" s="44" t="s">
        <v>493</v>
      </c>
      <c r="C184" s="44" t="s">
        <v>1457</v>
      </c>
      <c r="D184" s="44" t="s">
        <v>1466</v>
      </c>
      <c r="E184" s="44" t="s">
        <v>1467</v>
      </c>
      <c r="F184" s="44" t="s">
        <v>1468</v>
      </c>
      <c r="G184" s="44" t="s">
        <v>1469</v>
      </c>
      <c r="H184" s="44">
        <v>28900</v>
      </c>
      <c r="I184" s="44">
        <v>25900</v>
      </c>
      <c r="J184" s="44" t="s">
        <v>453</v>
      </c>
      <c r="K184" s="44" t="s">
        <v>71</v>
      </c>
      <c r="L184" s="44" t="s">
        <v>38</v>
      </c>
      <c r="M184" s="44" t="s">
        <v>46</v>
      </c>
      <c r="N184" s="44" t="s">
        <v>1334</v>
      </c>
      <c r="O184" s="44" t="s">
        <v>1462</v>
      </c>
      <c r="P184" s="44" t="s">
        <v>1463</v>
      </c>
      <c r="Q184" s="44" t="s">
        <v>46</v>
      </c>
      <c r="R184" s="44" t="s">
        <v>44</v>
      </c>
      <c r="S184" s="44" t="s">
        <v>45</v>
      </c>
      <c r="T184" s="44" t="s">
        <v>46</v>
      </c>
      <c r="U184" s="44" t="s">
        <v>46</v>
      </c>
      <c r="V184" s="44" t="s">
        <v>1169</v>
      </c>
      <c r="W184" s="44" t="s">
        <v>46</v>
      </c>
      <c r="X184" s="44" t="s">
        <v>1464</v>
      </c>
      <c r="Y184" s="44" t="s">
        <v>1450</v>
      </c>
      <c r="Z184" s="44" t="s">
        <v>46</v>
      </c>
      <c r="AA184" s="44" t="s">
        <v>46</v>
      </c>
      <c r="AB184" s="44" t="s">
        <v>1470</v>
      </c>
    </row>
    <row r="185" spans="1:28">
      <c r="A185" s="44" t="s">
        <v>637</v>
      </c>
      <c r="B185" s="44" t="s">
        <v>493</v>
      </c>
      <c r="C185" s="44" t="s">
        <v>1327</v>
      </c>
      <c r="D185" s="44" t="s">
        <v>1471</v>
      </c>
      <c r="E185" s="44" t="s">
        <v>1472</v>
      </c>
      <c r="F185" s="44" t="s">
        <v>1473</v>
      </c>
      <c r="G185" s="44" t="s">
        <v>1474</v>
      </c>
      <c r="H185" s="44">
        <v>38999</v>
      </c>
      <c r="I185" s="44">
        <v>35999</v>
      </c>
      <c r="J185" s="44" t="s">
        <v>1475</v>
      </c>
      <c r="K185" s="44" t="s">
        <v>71</v>
      </c>
      <c r="L185" s="44" t="s">
        <v>38</v>
      </c>
      <c r="M185" s="44" t="s">
        <v>46</v>
      </c>
      <c r="N185" s="44" t="s">
        <v>1334</v>
      </c>
      <c r="O185" s="44" t="s">
        <v>1335</v>
      </c>
      <c r="P185" s="44" t="s">
        <v>1476</v>
      </c>
      <c r="Q185" s="44" t="s">
        <v>46</v>
      </c>
      <c r="R185" s="44" t="s">
        <v>44</v>
      </c>
      <c r="S185" s="44" t="s">
        <v>45</v>
      </c>
      <c r="T185" s="44" t="s">
        <v>46</v>
      </c>
      <c r="U185" s="44" t="s">
        <v>46</v>
      </c>
      <c r="V185" s="44" t="s">
        <v>1477</v>
      </c>
      <c r="W185" s="44" t="s">
        <v>46</v>
      </c>
      <c r="X185" s="44" t="s">
        <v>1478</v>
      </c>
      <c r="Y185" s="44" t="s">
        <v>1479</v>
      </c>
      <c r="Z185" s="44" t="s">
        <v>46</v>
      </c>
      <c r="AA185" s="44" t="s">
        <v>46</v>
      </c>
      <c r="AB185" s="44" t="s">
        <v>1480</v>
      </c>
    </row>
    <row r="186" spans="1:28">
      <c r="A186" s="44" t="s">
        <v>637</v>
      </c>
      <c r="B186" s="44" t="s">
        <v>493</v>
      </c>
      <c r="C186" s="44" t="s">
        <v>1327</v>
      </c>
      <c r="D186" s="44" t="s">
        <v>1481</v>
      </c>
      <c r="E186" s="44" t="s">
        <v>1482</v>
      </c>
      <c r="F186" s="44" t="s">
        <v>1483</v>
      </c>
      <c r="G186" s="44" t="s">
        <v>1484</v>
      </c>
      <c r="H186" s="44">
        <v>39999</v>
      </c>
      <c r="I186" s="44">
        <v>36999</v>
      </c>
      <c r="J186" s="44" t="s">
        <v>1475</v>
      </c>
      <c r="K186" s="44" t="s">
        <v>71</v>
      </c>
      <c r="L186" s="44" t="s">
        <v>38</v>
      </c>
      <c r="M186" s="44" t="s">
        <v>46</v>
      </c>
      <c r="N186" s="44" t="s">
        <v>1334</v>
      </c>
      <c r="O186" s="44" t="s">
        <v>1335</v>
      </c>
      <c r="P186" s="44" t="s">
        <v>1485</v>
      </c>
      <c r="Q186" s="44" t="s">
        <v>46</v>
      </c>
      <c r="R186" s="44" t="s">
        <v>44</v>
      </c>
      <c r="S186" s="44" t="s">
        <v>45</v>
      </c>
      <c r="T186" s="44" t="s">
        <v>46</v>
      </c>
      <c r="U186" s="44" t="s">
        <v>46</v>
      </c>
      <c r="V186" s="44" t="s">
        <v>1477</v>
      </c>
      <c r="W186" s="44" t="s">
        <v>46</v>
      </c>
      <c r="X186" s="44" t="s">
        <v>1478</v>
      </c>
      <c r="Y186" s="44" t="s">
        <v>1479</v>
      </c>
      <c r="Z186" s="44" t="s">
        <v>46</v>
      </c>
      <c r="AA186" s="44" t="s">
        <v>46</v>
      </c>
      <c r="AB186" s="44" t="s">
        <v>1486</v>
      </c>
    </row>
    <row r="187" spans="1:28">
      <c r="A187" s="44" t="s">
        <v>637</v>
      </c>
      <c r="B187" s="44" t="s">
        <v>493</v>
      </c>
      <c r="C187" s="44" t="s">
        <v>1345</v>
      </c>
      <c r="D187" s="44" t="s">
        <v>1487</v>
      </c>
      <c r="E187" s="44" t="s">
        <v>1488</v>
      </c>
      <c r="F187" s="44" t="s">
        <v>1489</v>
      </c>
      <c r="G187" s="44" t="s">
        <v>1490</v>
      </c>
      <c r="H187" s="44">
        <v>31900</v>
      </c>
      <c r="I187" s="44">
        <v>28900</v>
      </c>
      <c r="J187" s="44" t="s">
        <v>1475</v>
      </c>
      <c r="K187" s="44" t="s">
        <v>71</v>
      </c>
      <c r="L187" s="44" t="s">
        <v>38</v>
      </c>
      <c r="M187" s="44" t="s">
        <v>46</v>
      </c>
      <c r="N187" s="44" t="s">
        <v>1334</v>
      </c>
      <c r="O187" s="44" t="s">
        <v>863</v>
      </c>
      <c r="P187" s="44" t="s">
        <v>1491</v>
      </c>
      <c r="Q187" s="44" t="s">
        <v>46</v>
      </c>
      <c r="R187" s="44" t="s">
        <v>44</v>
      </c>
      <c r="S187" s="44" t="s">
        <v>45</v>
      </c>
      <c r="T187" s="44" t="s">
        <v>46</v>
      </c>
      <c r="U187" s="44" t="s">
        <v>46</v>
      </c>
      <c r="V187" s="44" t="s">
        <v>1351</v>
      </c>
      <c r="W187" s="44" t="s">
        <v>46</v>
      </c>
      <c r="X187" s="44" t="s">
        <v>1478</v>
      </c>
      <c r="Y187" s="44" t="s">
        <v>1479</v>
      </c>
      <c r="Z187" s="44" t="s">
        <v>46</v>
      </c>
      <c r="AA187" s="44" t="s">
        <v>46</v>
      </c>
      <c r="AB187" s="44" t="s">
        <v>1492</v>
      </c>
    </row>
    <row r="188" spans="1:28">
      <c r="A188" s="44" t="s">
        <v>637</v>
      </c>
      <c r="B188" s="44" t="s">
        <v>493</v>
      </c>
      <c r="C188" s="44" t="s">
        <v>1327</v>
      </c>
      <c r="D188" s="44" t="s">
        <v>1493</v>
      </c>
      <c r="E188" s="44" t="s">
        <v>1494</v>
      </c>
      <c r="F188" s="44" t="s">
        <v>1495</v>
      </c>
      <c r="G188" s="44" t="s">
        <v>1496</v>
      </c>
      <c r="H188" s="44">
        <v>36999</v>
      </c>
      <c r="I188" s="44">
        <v>34999</v>
      </c>
      <c r="J188" s="44" t="s">
        <v>1475</v>
      </c>
      <c r="K188" s="44" t="s">
        <v>71</v>
      </c>
      <c r="L188" s="44" t="s">
        <v>38</v>
      </c>
      <c r="M188" s="44" t="s">
        <v>46</v>
      </c>
      <c r="N188" s="44" t="s">
        <v>1334</v>
      </c>
      <c r="O188" s="44" t="s">
        <v>1335</v>
      </c>
      <c r="P188" s="44" t="s">
        <v>1485</v>
      </c>
      <c r="Q188" s="44" t="s">
        <v>46</v>
      </c>
      <c r="R188" s="44" t="s">
        <v>44</v>
      </c>
      <c r="S188" s="44" t="s">
        <v>45</v>
      </c>
      <c r="T188" s="44" t="s">
        <v>46</v>
      </c>
      <c r="U188" s="44" t="s">
        <v>46</v>
      </c>
      <c r="V188" s="44" t="s">
        <v>1477</v>
      </c>
      <c r="W188" s="44" t="s">
        <v>46</v>
      </c>
      <c r="X188" s="44" t="s">
        <v>1478</v>
      </c>
      <c r="Y188" s="44" t="s">
        <v>1479</v>
      </c>
      <c r="Z188" s="44" t="s">
        <v>46</v>
      </c>
      <c r="AA188" s="44" t="s">
        <v>46</v>
      </c>
      <c r="AB188" s="44" t="s">
        <v>1497</v>
      </c>
    </row>
    <row r="189" spans="1:28">
      <c r="A189" s="44" t="s">
        <v>637</v>
      </c>
      <c r="B189" s="44" t="s">
        <v>493</v>
      </c>
      <c r="C189" s="44" t="s">
        <v>1345</v>
      </c>
      <c r="D189" s="44" t="s">
        <v>1498</v>
      </c>
      <c r="E189" s="44" t="s">
        <v>1499</v>
      </c>
      <c r="F189" s="44" t="s">
        <v>1500</v>
      </c>
      <c r="G189" s="44" t="s">
        <v>1501</v>
      </c>
      <c r="H189" s="44">
        <v>28900</v>
      </c>
      <c r="I189" s="44">
        <v>26900</v>
      </c>
      <c r="J189" s="44" t="s">
        <v>1475</v>
      </c>
      <c r="K189" s="44" t="s">
        <v>71</v>
      </c>
      <c r="L189" s="44" t="s">
        <v>38</v>
      </c>
      <c r="M189" s="44" t="s">
        <v>46</v>
      </c>
      <c r="N189" s="44" t="s">
        <v>1334</v>
      </c>
      <c r="O189" s="44" t="s">
        <v>863</v>
      </c>
      <c r="P189" s="44" t="s">
        <v>1491</v>
      </c>
      <c r="Q189" s="44" t="s">
        <v>46</v>
      </c>
      <c r="R189" s="44" t="s">
        <v>44</v>
      </c>
      <c r="S189" s="44" t="s">
        <v>45</v>
      </c>
      <c r="T189" s="44" t="s">
        <v>46</v>
      </c>
      <c r="U189" s="44" t="s">
        <v>46</v>
      </c>
      <c r="V189" s="44" t="s">
        <v>1351</v>
      </c>
      <c r="W189" s="44" t="s">
        <v>46</v>
      </c>
      <c r="X189" s="44" t="s">
        <v>1478</v>
      </c>
      <c r="Y189" s="44" t="s">
        <v>1479</v>
      </c>
      <c r="Z189" s="44" t="s">
        <v>46</v>
      </c>
      <c r="AA189" s="44" t="s">
        <v>46</v>
      </c>
      <c r="AB189" s="44" t="s">
        <v>1502</v>
      </c>
    </row>
    <row r="190" spans="1:28">
      <c r="A190" s="44" t="s">
        <v>637</v>
      </c>
      <c r="B190" s="44" t="s">
        <v>493</v>
      </c>
      <c r="C190" s="44" t="s">
        <v>1327</v>
      </c>
      <c r="D190" s="44" t="s">
        <v>1503</v>
      </c>
      <c r="E190" s="44" t="s">
        <v>1504</v>
      </c>
      <c r="F190" s="44" t="s">
        <v>1505</v>
      </c>
      <c r="G190" s="44" t="s">
        <v>1506</v>
      </c>
      <c r="H190" s="44">
        <v>35999</v>
      </c>
      <c r="I190" s="44">
        <v>33999</v>
      </c>
      <c r="J190" s="44" t="s">
        <v>1475</v>
      </c>
      <c r="K190" s="44" t="s">
        <v>71</v>
      </c>
      <c r="L190" s="44" t="s">
        <v>38</v>
      </c>
      <c r="M190" s="44" t="s">
        <v>46</v>
      </c>
      <c r="N190" s="44" t="s">
        <v>1334</v>
      </c>
      <c r="O190" s="44" t="s">
        <v>1335</v>
      </c>
      <c r="P190" s="44" t="s">
        <v>1476</v>
      </c>
      <c r="Q190" s="44" t="s">
        <v>46</v>
      </c>
      <c r="R190" s="44" t="s">
        <v>44</v>
      </c>
      <c r="S190" s="44" t="s">
        <v>45</v>
      </c>
      <c r="T190" s="44" t="s">
        <v>46</v>
      </c>
      <c r="U190" s="44" t="s">
        <v>46</v>
      </c>
      <c r="V190" s="44" t="s">
        <v>1477</v>
      </c>
      <c r="W190" s="44" t="s">
        <v>46</v>
      </c>
      <c r="X190" s="44" t="s">
        <v>1478</v>
      </c>
      <c r="Y190" s="44" t="s">
        <v>1479</v>
      </c>
      <c r="Z190" s="44" t="s">
        <v>46</v>
      </c>
      <c r="AA190" s="44" t="s">
        <v>46</v>
      </c>
      <c r="AB190" s="44" t="s">
        <v>1507</v>
      </c>
    </row>
    <row r="191" spans="1:28">
      <c r="A191" s="44" t="s">
        <v>29</v>
      </c>
      <c r="B191" s="44" t="s">
        <v>493</v>
      </c>
      <c r="C191" s="44" t="s">
        <v>1405</v>
      </c>
      <c r="D191" s="44" t="s">
        <v>1508</v>
      </c>
      <c r="E191" s="44" t="s">
        <v>1509</v>
      </c>
      <c r="F191" s="44" t="s">
        <v>1510</v>
      </c>
      <c r="G191" s="44" t="s">
        <v>1511</v>
      </c>
      <c r="H191" s="44">
        <v>14900</v>
      </c>
      <c r="I191" s="44">
        <v>13708</v>
      </c>
      <c r="J191" s="44" t="s">
        <v>1429</v>
      </c>
      <c r="K191" s="44" t="s">
        <v>71</v>
      </c>
      <c r="L191" s="44" t="s">
        <v>38</v>
      </c>
      <c r="M191" s="44" t="s">
        <v>46</v>
      </c>
      <c r="N191" s="44" t="s">
        <v>73</v>
      </c>
      <c r="O191" s="44" t="s">
        <v>1419</v>
      </c>
      <c r="P191" s="44" t="s">
        <v>1512</v>
      </c>
      <c r="Q191" s="44" t="s">
        <v>1513</v>
      </c>
      <c r="R191" s="44" t="s">
        <v>106</v>
      </c>
      <c r="S191" s="44" t="s">
        <v>77</v>
      </c>
      <c r="T191" s="44" t="s">
        <v>46</v>
      </c>
      <c r="U191" s="44" t="s">
        <v>78</v>
      </c>
      <c r="V191" s="44" t="s">
        <v>47</v>
      </c>
      <c r="W191" s="44" t="s">
        <v>502</v>
      </c>
      <c r="X191" s="44" t="s">
        <v>46</v>
      </c>
      <c r="Y191" s="44" t="s">
        <v>1423</v>
      </c>
      <c r="Z191" s="44" t="s">
        <v>46</v>
      </c>
      <c r="AA191" s="44" t="s">
        <v>46</v>
      </c>
      <c r="AB191" s="44" t="s">
        <v>1514</v>
      </c>
    </row>
    <row r="192" spans="1:28">
      <c r="A192" s="44" t="s">
        <v>637</v>
      </c>
      <c r="B192" s="44" t="s">
        <v>493</v>
      </c>
      <c r="C192" s="44" t="s">
        <v>1327</v>
      </c>
      <c r="D192" s="44" t="s">
        <v>1515</v>
      </c>
      <c r="E192" s="44" t="s">
        <v>1516</v>
      </c>
      <c r="F192" s="44" t="s">
        <v>1517</v>
      </c>
      <c r="G192" s="44" t="s">
        <v>1518</v>
      </c>
      <c r="H192" s="44">
        <v>36999</v>
      </c>
      <c r="I192" s="44">
        <v>34999</v>
      </c>
      <c r="J192" s="44" t="s">
        <v>1519</v>
      </c>
      <c r="K192" s="44" t="s">
        <v>71</v>
      </c>
      <c r="L192" s="44" t="s">
        <v>38</v>
      </c>
      <c r="M192" s="44" t="s">
        <v>46</v>
      </c>
      <c r="N192" s="44" t="s">
        <v>1334</v>
      </c>
      <c r="O192" s="44" t="s">
        <v>1059</v>
      </c>
      <c r="P192" s="44" t="s">
        <v>1520</v>
      </c>
      <c r="Q192" s="44" t="s">
        <v>46</v>
      </c>
      <c r="R192" s="44" t="s">
        <v>44</v>
      </c>
      <c r="S192" s="44" t="s">
        <v>45</v>
      </c>
      <c r="T192" s="44" t="s">
        <v>46</v>
      </c>
      <c r="U192" s="44" t="s">
        <v>46</v>
      </c>
      <c r="V192" s="44" t="s">
        <v>1337</v>
      </c>
      <c r="W192" s="44" t="s">
        <v>46</v>
      </c>
      <c r="X192" s="44" t="s">
        <v>1521</v>
      </c>
      <c r="Y192" s="44" t="s">
        <v>1522</v>
      </c>
      <c r="Z192" s="44" t="s">
        <v>46</v>
      </c>
      <c r="AA192" s="44" t="s">
        <v>46</v>
      </c>
      <c r="AB192" s="44" t="s">
        <v>1523</v>
      </c>
    </row>
    <row r="193" spans="1:28">
      <c r="A193" s="44" t="s">
        <v>637</v>
      </c>
      <c r="B193" s="44" t="s">
        <v>493</v>
      </c>
      <c r="C193" s="44" t="s">
        <v>1327</v>
      </c>
      <c r="D193" s="44" t="s">
        <v>1524</v>
      </c>
      <c r="E193" s="44" t="s">
        <v>1525</v>
      </c>
      <c r="F193" s="44" t="s">
        <v>1526</v>
      </c>
      <c r="G193" s="44" t="s">
        <v>1527</v>
      </c>
      <c r="H193" s="44">
        <v>39999</v>
      </c>
      <c r="I193" s="44">
        <v>36999</v>
      </c>
      <c r="J193" s="44" t="s">
        <v>1519</v>
      </c>
      <c r="K193" s="44" t="s">
        <v>71</v>
      </c>
      <c r="L193" s="44" t="s">
        <v>38</v>
      </c>
      <c r="M193" s="44" t="s">
        <v>46</v>
      </c>
      <c r="N193" s="44" t="s">
        <v>1334</v>
      </c>
      <c r="O193" s="44" t="s">
        <v>1059</v>
      </c>
      <c r="P193" s="44" t="s">
        <v>1520</v>
      </c>
      <c r="Q193" s="44" t="s">
        <v>46</v>
      </c>
      <c r="R193" s="44" t="s">
        <v>44</v>
      </c>
      <c r="S193" s="44" t="s">
        <v>45</v>
      </c>
      <c r="T193" s="44" t="s">
        <v>46</v>
      </c>
      <c r="U193" s="44" t="s">
        <v>46</v>
      </c>
      <c r="V193" s="44" t="s">
        <v>1337</v>
      </c>
      <c r="W193" s="44" t="s">
        <v>46</v>
      </c>
      <c r="X193" s="44" t="s">
        <v>1521</v>
      </c>
      <c r="Y193" s="44" t="s">
        <v>1522</v>
      </c>
      <c r="Z193" s="44" t="s">
        <v>46</v>
      </c>
      <c r="AA193" s="44" t="s">
        <v>46</v>
      </c>
      <c r="AB193" s="44" t="s">
        <v>1528</v>
      </c>
    </row>
    <row r="194" spans="1:28">
      <c r="A194" s="44" t="s">
        <v>637</v>
      </c>
      <c r="B194" s="44" t="s">
        <v>493</v>
      </c>
      <c r="C194" s="44" t="s">
        <v>1529</v>
      </c>
      <c r="D194" s="44" t="s">
        <v>1530</v>
      </c>
      <c r="E194" s="44" t="s">
        <v>1531</v>
      </c>
      <c r="F194" s="44" t="s">
        <v>1532</v>
      </c>
      <c r="G194" s="44" t="s">
        <v>1533</v>
      </c>
      <c r="H194" s="44">
        <v>34999</v>
      </c>
      <c r="I194" s="44">
        <v>32999</v>
      </c>
      <c r="J194" s="44" t="s">
        <v>1534</v>
      </c>
      <c r="K194" s="44" t="s">
        <v>123</v>
      </c>
      <c r="L194" s="44" t="s">
        <v>38</v>
      </c>
      <c r="M194" s="44" t="s">
        <v>46</v>
      </c>
      <c r="N194" s="44" t="s">
        <v>1334</v>
      </c>
      <c r="O194" s="44" t="s">
        <v>306</v>
      </c>
      <c r="P194" s="44" t="s">
        <v>1520</v>
      </c>
      <c r="Q194" s="44" t="s">
        <v>46</v>
      </c>
      <c r="R194" s="44" t="s">
        <v>44</v>
      </c>
      <c r="S194" s="44" t="s">
        <v>45</v>
      </c>
      <c r="T194" s="44" t="s">
        <v>46</v>
      </c>
      <c r="U194" s="44" t="s">
        <v>46</v>
      </c>
      <c r="V194" s="44" t="s">
        <v>1535</v>
      </c>
      <c r="W194" s="44" t="s">
        <v>46</v>
      </c>
      <c r="X194" s="44" t="s">
        <v>1536</v>
      </c>
      <c r="Y194" s="44" t="s">
        <v>1522</v>
      </c>
      <c r="Z194" s="44" t="s">
        <v>46</v>
      </c>
      <c r="AA194" s="44" t="s">
        <v>46</v>
      </c>
      <c r="AB194" s="44" t="s">
        <v>1537</v>
      </c>
    </row>
    <row r="195" spans="1:28">
      <c r="A195" s="44" t="s">
        <v>637</v>
      </c>
      <c r="B195" s="44" t="s">
        <v>493</v>
      </c>
      <c r="C195" s="44" t="s">
        <v>1529</v>
      </c>
      <c r="D195" s="44" t="s">
        <v>1538</v>
      </c>
      <c r="E195" s="44" t="s">
        <v>1539</v>
      </c>
      <c r="F195" s="44" t="s">
        <v>1540</v>
      </c>
      <c r="G195" s="44" t="s">
        <v>1541</v>
      </c>
      <c r="H195" s="44">
        <v>37999</v>
      </c>
      <c r="I195" s="44">
        <v>34999</v>
      </c>
      <c r="J195" s="44" t="s">
        <v>1534</v>
      </c>
      <c r="K195" s="44" t="s">
        <v>123</v>
      </c>
      <c r="L195" s="44" t="s">
        <v>38</v>
      </c>
      <c r="M195" s="44" t="s">
        <v>46</v>
      </c>
      <c r="N195" s="44" t="s">
        <v>1334</v>
      </c>
      <c r="O195" s="44" t="s">
        <v>306</v>
      </c>
      <c r="P195" s="44" t="s">
        <v>1520</v>
      </c>
      <c r="Q195" s="44" t="s">
        <v>46</v>
      </c>
      <c r="R195" s="44" t="s">
        <v>44</v>
      </c>
      <c r="S195" s="44" t="s">
        <v>45</v>
      </c>
      <c r="T195" s="44" t="s">
        <v>46</v>
      </c>
      <c r="U195" s="44" t="s">
        <v>46</v>
      </c>
      <c r="V195" s="44" t="s">
        <v>1535</v>
      </c>
      <c r="W195" s="44" t="s">
        <v>46</v>
      </c>
      <c r="X195" s="44" t="s">
        <v>1536</v>
      </c>
      <c r="Y195" s="44" t="s">
        <v>1522</v>
      </c>
      <c r="Z195" s="44" t="s">
        <v>46</v>
      </c>
      <c r="AA195" s="44" t="s">
        <v>46</v>
      </c>
      <c r="AB195" s="44" t="s">
        <v>1542</v>
      </c>
    </row>
    <row r="196" spans="1:28">
      <c r="A196" s="44" t="s">
        <v>166</v>
      </c>
      <c r="B196" s="44" t="s">
        <v>493</v>
      </c>
      <c r="C196" s="44" t="s">
        <v>1366</v>
      </c>
      <c r="D196" s="44" t="s">
        <v>1543</v>
      </c>
      <c r="E196" s="44" t="s">
        <v>1544</v>
      </c>
      <c r="F196" s="44" t="s">
        <v>1545</v>
      </c>
      <c r="G196" s="44" t="s">
        <v>1546</v>
      </c>
      <c r="H196" s="44">
        <v>4990</v>
      </c>
      <c r="I196" s="44">
        <v>2500</v>
      </c>
      <c r="J196" s="44" t="s">
        <v>1534</v>
      </c>
      <c r="K196" s="44" t="s">
        <v>71</v>
      </c>
      <c r="L196" s="44" t="s">
        <v>38</v>
      </c>
      <c r="M196" s="44" t="s">
        <v>1547</v>
      </c>
      <c r="N196" s="44" t="s">
        <v>387</v>
      </c>
      <c r="O196" s="44" t="s">
        <v>183</v>
      </c>
      <c r="P196" s="44" t="s">
        <v>1548</v>
      </c>
      <c r="Q196" s="44" t="s">
        <v>1549</v>
      </c>
      <c r="R196" s="44" t="s">
        <v>44</v>
      </c>
      <c r="S196" s="44" t="s">
        <v>45</v>
      </c>
      <c r="T196" s="44" t="s">
        <v>46</v>
      </c>
      <c r="U196" s="44" t="s">
        <v>46</v>
      </c>
      <c r="V196" s="44" t="s">
        <v>1169</v>
      </c>
      <c r="W196" s="44" t="s">
        <v>46</v>
      </c>
      <c r="X196" s="44" t="s">
        <v>46</v>
      </c>
      <c r="Y196" s="44" t="s">
        <v>46</v>
      </c>
      <c r="Z196" s="44" t="s">
        <v>46</v>
      </c>
      <c r="AA196" s="44" t="s">
        <v>46</v>
      </c>
      <c r="AB196" s="44" t="s">
        <v>1550</v>
      </c>
    </row>
    <row r="197" spans="1:28">
      <c r="A197" s="44" t="s">
        <v>166</v>
      </c>
      <c r="B197" s="44" t="s">
        <v>493</v>
      </c>
      <c r="C197" s="44" t="s">
        <v>1366</v>
      </c>
      <c r="D197" s="44" t="s">
        <v>1551</v>
      </c>
      <c r="E197" s="44" t="s">
        <v>1552</v>
      </c>
      <c r="F197" s="44" t="s">
        <v>1553</v>
      </c>
      <c r="G197" s="44" t="s">
        <v>1554</v>
      </c>
      <c r="H197" s="44">
        <v>3488</v>
      </c>
      <c r="I197" s="44">
        <v>2400</v>
      </c>
      <c r="J197" s="44" t="s">
        <v>1534</v>
      </c>
      <c r="K197" s="44" t="s">
        <v>71</v>
      </c>
      <c r="L197" s="44" t="s">
        <v>38</v>
      </c>
      <c r="M197" s="44" t="s">
        <v>1547</v>
      </c>
      <c r="N197" s="44" t="s">
        <v>455</v>
      </c>
      <c r="O197" s="44" t="s">
        <v>41</v>
      </c>
      <c r="P197" s="44" t="s">
        <v>1555</v>
      </c>
      <c r="Q197" s="44" t="s">
        <v>1556</v>
      </c>
      <c r="R197" s="44" t="s">
        <v>44</v>
      </c>
      <c r="S197" s="44" t="s">
        <v>45</v>
      </c>
      <c r="T197" s="44" t="s">
        <v>46</v>
      </c>
      <c r="U197" s="44" t="s">
        <v>46</v>
      </c>
      <c r="V197" s="44" t="s">
        <v>1169</v>
      </c>
      <c r="W197" s="44" t="s">
        <v>46</v>
      </c>
      <c r="X197" s="44" t="s">
        <v>46</v>
      </c>
      <c r="Y197" s="44" t="s">
        <v>46</v>
      </c>
      <c r="Z197" s="44" t="s">
        <v>46</v>
      </c>
      <c r="AA197" s="44" t="s">
        <v>46</v>
      </c>
      <c r="AB197" s="44" t="s">
        <v>1557</v>
      </c>
    </row>
    <row r="198" spans="1:28">
      <c r="A198" s="44" t="s">
        <v>637</v>
      </c>
      <c r="B198" s="44" t="s">
        <v>493</v>
      </c>
      <c r="C198" s="44" t="s">
        <v>1327</v>
      </c>
      <c r="D198" s="44" t="s">
        <v>1558</v>
      </c>
      <c r="E198" s="44" t="s">
        <v>1559</v>
      </c>
      <c r="F198" s="44" t="s">
        <v>1560</v>
      </c>
      <c r="G198" s="44" t="s">
        <v>1561</v>
      </c>
      <c r="H198" s="44">
        <v>20999</v>
      </c>
      <c r="I198" s="44">
        <v>18999</v>
      </c>
      <c r="J198" s="44" t="s">
        <v>1534</v>
      </c>
      <c r="K198" s="44" t="s">
        <v>71</v>
      </c>
      <c r="L198" s="44" t="s">
        <v>38</v>
      </c>
      <c r="M198" s="44" t="s">
        <v>46</v>
      </c>
      <c r="N198" s="44" t="s">
        <v>1334</v>
      </c>
      <c r="O198" s="44" t="s">
        <v>1562</v>
      </c>
      <c r="P198" s="44" t="s">
        <v>1563</v>
      </c>
      <c r="Q198" s="44" t="s">
        <v>46</v>
      </c>
      <c r="R198" s="44" t="s">
        <v>44</v>
      </c>
      <c r="S198" s="44" t="s">
        <v>45</v>
      </c>
      <c r="T198" s="44" t="s">
        <v>46</v>
      </c>
      <c r="U198" s="44" t="s">
        <v>46</v>
      </c>
      <c r="V198" s="44" t="s">
        <v>1337</v>
      </c>
      <c r="W198" s="44" t="s">
        <v>46</v>
      </c>
      <c r="X198" s="44" t="s">
        <v>46</v>
      </c>
      <c r="Y198" s="44" t="s">
        <v>1564</v>
      </c>
      <c r="Z198" s="44" t="s">
        <v>46</v>
      </c>
      <c r="AA198" s="44" t="s">
        <v>46</v>
      </c>
      <c r="AB198" s="44" t="s">
        <v>1565</v>
      </c>
    </row>
    <row r="199" spans="1:28">
      <c r="A199" s="44" t="s">
        <v>637</v>
      </c>
      <c r="B199" s="44" t="s">
        <v>493</v>
      </c>
      <c r="C199" s="44" t="s">
        <v>1327</v>
      </c>
      <c r="D199" s="44" t="s">
        <v>1566</v>
      </c>
      <c r="E199" s="44" t="s">
        <v>1567</v>
      </c>
      <c r="F199" s="44" t="s">
        <v>1568</v>
      </c>
      <c r="G199" s="44" t="s">
        <v>1569</v>
      </c>
      <c r="H199" s="44">
        <v>23999</v>
      </c>
      <c r="I199" s="44">
        <v>20999</v>
      </c>
      <c r="J199" s="44" t="s">
        <v>1534</v>
      </c>
      <c r="K199" s="44" t="s">
        <v>71</v>
      </c>
      <c r="L199" s="44" t="s">
        <v>38</v>
      </c>
      <c r="M199" s="44" t="s">
        <v>46</v>
      </c>
      <c r="N199" s="44" t="s">
        <v>1334</v>
      </c>
      <c r="O199" s="44" t="s">
        <v>1562</v>
      </c>
      <c r="P199" s="44" t="s">
        <v>1570</v>
      </c>
      <c r="Q199" s="44" t="s">
        <v>46</v>
      </c>
      <c r="R199" s="44" t="s">
        <v>44</v>
      </c>
      <c r="S199" s="44" t="s">
        <v>45</v>
      </c>
      <c r="T199" s="44" t="s">
        <v>46</v>
      </c>
      <c r="U199" s="44" t="s">
        <v>46</v>
      </c>
      <c r="V199" s="44" t="s">
        <v>1337</v>
      </c>
      <c r="W199" s="44" t="s">
        <v>46</v>
      </c>
      <c r="X199" s="44" t="s">
        <v>46</v>
      </c>
      <c r="Y199" s="44" t="s">
        <v>1564</v>
      </c>
      <c r="Z199" s="44" t="s">
        <v>46</v>
      </c>
      <c r="AA199" s="44" t="s">
        <v>46</v>
      </c>
      <c r="AB199" s="44" t="s">
        <v>1571</v>
      </c>
    </row>
    <row r="200" spans="1:28">
      <c r="A200" s="44" t="s">
        <v>155</v>
      </c>
      <c r="B200" s="44" t="s">
        <v>493</v>
      </c>
      <c r="C200" s="44" t="s">
        <v>1366</v>
      </c>
      <c r="D200" s="44" t="s">
        <v>1572</v>
      </c>
      <c r="E200" s="44" t="s">
        <v>1573</v>
      </c>
      <c r="F200" s="44" t="s">
        <v>1574</v>
      </c>
      <c r="G200" s="44" t="s">
        <v>1575</v>
      </c>
      <c r="H200" s="44">
        <v>9990</v>
      </c>
      <c r="I200" s="44">
        <v>6990</v>
      </c>
      <c r="J200" s="44" t="s">
        <v>46</v>
      </c>
      <c r="K200" s="44" t="s">
        <v>71</v>
      </c>
      <c r="L200" s="44" t="s">
        <v>38</v>
      </c>
      <c r="M200" s="44" t="s">
        <v>46</v>
      </c>
      <c r="N200" s="44" t="s">
        <v>489</v>
      </c>
      <c r="O200" s="44" t="s">
        <v>1576</v>
      </c>
      <c r="P200" s="44" t="s">
        <v>46</v>
      </c>
      <c r="Q200" s="44" t="s">
        <v>46</v>
      </c>
      <c r="R200" s="44" t="s">
        <v>46</v>
      </c>
      <c r="S200" s="44" t="s">
        <v>45</v>
      </c>
      <c r="T200" s="44" t="s">
        <v>46</v>
      </c>
      <c r="U200" s="44" t="s">
        <v>46</v>
      </c>
      <c r="V200" s="44" t="s">
        <v>46</v>
      </c>
      <c r="W200" s="44" t="s">
        <v>46</v>
      </c>
      <c r="X200" s="44" t="s">
        <v>46</v>
      </c>
      <c r="Y200" s="44" t="s">
        <v>46</v>
      </c>
      <c r="Z200" s="44" t="s">
        <v>46</v>
      </c>
      <c r="AA200" s="44" t="s">
        <v>46</v>
      </c>
      <c r="AB200" s="44" t="s">
        <v>46</v>
      </c>
    </row>
    <row r="201" spans="1:28">
      <c r="A201" s="44" t="s">
        <v>166</v>
      </c>
      <c r="B201" s="44" t="s">
        <v>493</v>
      </c>
      <c r="C201" s="44" t="s">
        <v>1577</v>
      </c>
      <c r="D201" s="44" t="s">
        <v>1578</v>
      </c>
      <c r="E201" s="44" t="s">
        <v>1579</v>
      </c>
      <c r="F201" s="44" t="s">
        <v>1580</v>
      </c>
      <c r="G201" s="44" t="s">
        <v>1581</v>
      </c>
      <c r="H201" s="44">
        <v>19990</v>
      </c>
      <c r="I201" s="44">
        <v>17900</v>
      </c>
      <c r="J201" s="44" t="s">
        <v>1582</v>
      </c>
      <c r="K201" s="44" t="s">
        <v>71</v>
      </c>
      <c r="L201" s="44" t="s">
        <v>38</v>
      </c>
      <c r="M201" s="44" t="s">
        <v>1583</v>
      </c>
      <c r="N201" s="44" t="s">
        <v>405</v>
      </c>
      <c r="O201" s="44" t="s">
        <v>41</v>
      </c>
      <c r="P201" s="44" t="s">
        <v>203</v>
      </c>
      <c r="Q201" s="44" t="s">
        <v>1584</v>
      </c>
      <c r="R201" s="44" t="s">
        <v>44</v>
      </c>
      <c r="S201" s="44" t="s">
        <v>45</v>
      </c>
      <c r="T201" s="44" t="s">
        <v>46</v>
      </c>
      <c r="U201" s="44" t="s">
        <v>46</v>
      </c>
      <c r="V201" s="44" t="s">
        <v>47</v>
      </c>
      <c r="W201" s="44" t="s">
        <v>46</v>
      </c>
      <c r="X201" s="44" t="s">
        <v>46</v>
      </c>
      <c r="Y201" s="44" t="s">
        <v>46</v>
      </c>
      <c r="Z201" s="44" t="s">
        <v>46</v>
      </c>
      <c r="AA201" s="44" t="s">
        <v>46</v>
      </c>
      <c r="AB201" s="44" t="s">
        <v>1585</v>
      </c>
    </row>
    <row r="202" spans="1:28">
      <c r="A202" s="44" t="s">
        <v>166</v>
      </c>
      <c r="B202" s="44" t="s">
        <v>493</v>
      </c>
      <c r="C202" s="44" t="s">
        <v>1577</v>
      </c>
      <c r="D202" s="44" t="s">
        <v>1586</v>
      </c>
      <c r="E202" s="44" t="s">
        <v>1587</v>
      </c>
      <c r="F202" s="44" t="s">
        <v>1588</v>
      </c>
      <c r="G202" s="44" t="s">
        <v>1589</v>
      </c>
      <c r="H202" s="44">
        <v>19990</v>
      </c>
      <c r="I202" s="44">
        <v>17900</v>
      </c>
      <c r="J202" s="44" t="s">
        <v>1582</v>
      </c>
      <c r="K202" s="44" t="s">
        <v>71</v>
      </c>
      <c r="L202" s="44" t="s">
        <v>38</v>
      </c>
      <c r="M202" s="44" t="s">
        <v>1583</v>
      </c>
      <c r="N202" s="44" t="s">
        <v>405</v>
      </c>
      <c r="O202" s="44" t="s">
        <v>1590</v>
      </c>
      <c r="P202" s="44" t="s">
        <v>203</v>
      </c>
      <c r="Q202" s="44" t="s">
        <v>1584</v>
      </c>
      <c r="R202" s="44" t="s">
        <v>44</v>
      </c>
      <c r="S202" s="44" t="s">
        <v>45</v>
      </c>
      <c r="T202" s="44" t="s">
        <v>46</v>
      </c>
      <c r="U202" s="44" t="s">
        <v>46</v>
      </c>
      <c r="V202" s="44" t="s">
        <v>47</v>
      </c>
      <c r="W202" s="44" t="s">
        <v>46</v>
      </c>
      <c r="X202" s="44" t="s">
        <v>46</v>
      </c>
      <c r="Y202" s="44" t="s">
        <v>46</v>
      </c>
      <c r="Z202" s="44" t="s">
        <v>46</v>
      </c>
      <c r="AA202" s="44" t="s">
        <v>46</v>
      </c>
      <c r="AB202" s="44" t="s">
        <v>1585</v>
      </c>
    </row>
    <row r="203" spans="1:28">
      <c r="A203" s="44" t="s">
        <v>166</v>
      </c>
      <c r="B203" s="44" t="s">
        <v>493</v>
      </c>
      <c r="C203" s="44" t="s">
        <v>1366</v>
      </c>
      <c r="D203" s="44" t="s">
        <v>1591</v>
      </c>
      <c r="E203" s="44" t="s">
        <v>1592</v>
      </c>
      <c r="F203" s="44" t="s">
        <v>1593</v>
      </c>
      <c r="G203" s="44" t="s">
        <v>1594</v>
      </c>
      <c r="H203" s="44">
        <v>8490</v>
      </c>
      <c r="I203" s="44">
        <v>6490</v>
      </c>
      <c r="J203" s="44" t="s">
        <v>1582</v>
      </c>
      <c r="K203" s="44" t="s">
        <v>71</v>
      </c>
      <c r="L203" s="44" t="s">
        <v>38</v>
      </c>
      <c r="M203" s="44" t="s">
        <v>1583</v>
      </c>
      <c r="N203" s="44" t="s">
        <v>387</v>
      </c>
      <c r="O203" s="44" t="s">
        <v>306</v>
      </c>
      <c r="P203" s="44" t="s">
        <v>1595</v>
      </c>
      <c r="Q203" s="44" t="s">
        <v>1596</v>
      </c>
      <c r="R203" s="44" t="s">
        <v>44</v>
      </c>
      <c r="S203" s="44" t="s">
        <v>45</v>
      </c>
      <c r="T203" s="44" t="s">
        <v>46</v>
      </c>
      <c r="U203" s="44" t="s">
        <v>46</v>
      </c>
      <c r="V203" s="44" t="s">
        <v>1169</v>
      </c>
      <c r="W203" s="44" t="s">
        <v>46</v>
      </c>
      <c r="X203" s="44" t="s">
        <v>46</v>
      </c>
      <c r="Y203" s="44" t="s">
        <v>46</v>
      </c>
      <c r="Z203" s="44" t="s">
        <v>46</v>
      </c>
      <c r="AA203" s="44" t="s">
        <v>46</v>
      </c>
      <c r="AB203" s="44" t="s">
        <v>1597</v>
      </c>
    </row>
    <row r="204" spans="1:28">
      <c r="A204" s="44" t="s">
        <v>166</v>
      </c>
      <c r="B204" s="44" t="s">
        <v>493</v>
      </c>
      <c r="C204" s="44" t="s">
        <v>1366</v>
      </c>
      <c r="D204" s="44" t="s">
        <v>1598</v>
      </c>
      <c r="E204" s="44" t="s">
        <v>1599</v>
      </c>
      <c r="F204" s="44" t="s">
        <v>1600</v>
      </c>
      <c r="G204" s="44" t="s">
        <v>1601</v>
      </c>
      <c r="H204" s="44">
        <v>28900</v>
      </c>
      <c r="I204" s="44">
        <v>14500</v>
      </c>
      <c r="J204" s="44" t="s">
        <v>201</v>
      </c>
      <c r="K204" s="44" t="s">
        <v>56</v>
      </c>
      <c r="L204" s="44" t="s">
        <v>38</v>
      </c>
      <c r="M204" s="44" t="s">
        <v>1602</v>
      </c>
      <c r="N204" s="44" t="s">
        <v>419</v>
      </c>
      <c r="O204" s="44" t="s">
        <v>1603</v>
      </c>
      <c r="P204" s="44" t="s">
        <v>710</v>
      </c>
      <c r="Q204" s="44" t="s">
        <v>1604</v>
      </c>
      <c r="R204" s="44" t="s">
        <v>44</v>
      </c>
      <c r="S204" s="44" t="s">
        <v>45</v>
      </c>
      <c r="T204" s="44" t="s">
        <v>46</v>
      </c>
      <c r="U204" s="44" t="s">
        <v>46</v>
      </c>
      <c r="V204" s="44" t="s">
        <v>1169</v>
      </c>
      <c r="W204" s="44" t="s">
        <v>46</v>
      </c>
      <c r="X204" s="44" t="s">
        <v>46</v>
      </c>
      <c r="Y204" s="44" t="s">
        <v>46</v>
      </c>
      <c r="Z204" s="44" t="s">
        <v>46</v>
      </c>
      <c r="AA204" s="44" t="s">
        <v>46</v>
      </c>
      <c r="AB204" s="44" t="s">
        <v>1605</v>
      </c>
    </row>
    <row r="205" spans="1:28">
      <c r="A205" s="44" t="s">
        <v>29</v>
      </c>
      <c r="B205" s="44" t="s">
        <v>493</v>
      </c>
      <c r="C205" s="44" t="s">
        <v>1405</v>
      </c>
      <c r="D205" s="44" t="s">
        <v>1606</v>
      </c>
      <c r="E205" s="44" t="s">
        <v>1607</v>
      </c>
      <c r="F205" s="44" t="s">
        <v>1608</v>
      </c>
      <c r="G205" s="44" t="s">
        <v>1609</v>
      </c>
      <c r="H205" s="44">
        <v>79900</v>
      </c>
      <c r="I205" s="44">
        <v>73508</v>
      </c>
      <c r="J205" s="44" t="s">
        <v>304</v>
      </c>
      <c r="K205" s="44" t="s">
        <v>71</v>
      </c>
      <c r="L205" s="44" t="s">
        <v>38</v>
      </c>
      <c r="M205" s="44" t="s">
        <v>46</v>
      </c>
      <c r="N205" s="44" t="s">
        <v>286</v>
      </c>
      <c r="O205" s="44" t="s">
        <v>1610</v>
      </c>
      <c r="P205" s="44" t="s">
        <v>281</v>
      </c>
      <c r="Q205" s="44" t="s">
        <v>1611</v>
      </c>
      <c r="R205" s="44" t="s">
        <v>949</v>
      </c>
      <c r="S205" s="44" t="s">
        <v>77</v>
      </c>
      <c r="T205" s="44" t="s">
        <v>46</v>
      </c>
      <c r="U205" s="44" t="s">
        <v>78</v>
      </c>
      <c r="V205" s="44" t="s">
        <v>47</v>
      </c>
      <c r="W205" s="44" t="s">
        <v>502</v>
      </c>
      <c r="X205" s="44" t="s">
        <v>1612</v>
      </c>
      <c r="Y205" s="44" t="s">
        <v>1613</v>
      </c>
      <c r="Z205" s="44" t="s">
        <v>46</v>
      </c>
      <c r="AA205" s="44" t="s">
        <v>46</v>
      </c>
      <c r="AB205" s="44" t="s">
        <v>1614</v>
      </c>
    </row>
    <row r="206" spans="1:28">
      <c r="A206" s="44" t="s">
        <v>29</v>
      </c>
      <c r="B206" s="44" t="s">
        <v>493</v>
      </c>
      <c r="C206" s="44" t="s">
        <v>1405</v>
      </c>
      <c r="D206" s="44" t="s">
        <v>1615</v>
      </c>
      <c r="E206" s="44" t="s">
        <v>1616</v>
      </c>
      <c r="F206" s="44" t="s">
        <v>1617</v>
      </c>
      <c r="G206" s="44" t="s">
        <v>1618</v>
      </c>
      <c r="H206" s="44">
        <v>80900</v>
      </c>
      <c r="I206" s="44">
        <v>74428</v>
      </c>
      <c r="J206" s="44" t="s">
        <v>304</v>
      </c>
      <c r="K206" s="44" t="s">
        <v>71</v>
      </c>
      <c r="L206" s="44" t="s">
        <v>38</v>
      </c>
      <c r="M206" s="44" t="s">
        <v>46</v>
      </c>
      <c r="N206" s="44" t="s">
        <v>286</v>
      </c>
      <c r="O206" s="44" t="s">
        <v>1610</v>
      </c>
      <c r="P206" s="44" t="s">
        <v>281</v>
      </c>
      <c r="Q206" s="44" t="s">
        <v>46</v>
      </c>
      <c r="R206" s="44" t="s">
        <v>949</v>
      </c>
      <c r="S206" s="44" t="s">
        <v>77</v>
      </c>
      <c r="T206" s="44" t="s">
        <v>46</v>
      </c>
      <c r="U206" s="44" t="s">
        <v>78</v>
      </c>
      <c r="V206" s="44" t="s">
        <v>47</v>
      </c>
      <c r="W206" s="44" t="s">
        <v>502</v>
      </c>
      <c r="X206" s="44" t="s">
        <v>1612</v>
      </c>
      <c r="Y206" s="44" t="s">
        <v>1613</v>
      </c>
      <c r="Z206" s="44" t="s">
        <v>46</v>
      </c>
      <c r="AA206" s="44" t="s">
        <v>46</v>
      </c>
      <c r="AB206" s="44" t="s">
        <v>1614</v>
      </c>
    </row>
    <row r="207" spans="1:28">
      <c r="A207" s="44" t="s">
        <v>29</v>
      </c>
      <c r="B207" s="44" t="s">
        <v>493</v>
      </c>
      <c r="C207" s="44" t="s">
        <v>1405</v>
      </c>
      <c r="D207" s="44" t="s">
        <v>1619</v>
      </c>
      <c r="E207" s="44" t="s">
        <v>1620</v>
      </c>
      <c r="F207" s="44" t="s">
        <v>1621</v>
      </c>
      <c r="G207" s="44" t="s">
        <v>1622</v>
      </c>
      <c r="H207" s="44">
        <v>49900</v>
      </c>
      <c r="I207" s="44">
        <v>42900</v>
      </c>
      <c r="J207" s="44" t="s">
        <v>1582</v>
      </c>
      <c r="K207" s="44" t="s">
        <v>71</v>
      </c>
      <c r="L207" s="44" t="s">
        <v>38</v>
      </c>
      <c r="M207" s="44" t="s">
        <v>46</v>
      </c>
      <c r="N207" s="44" t="s">
        <v>286</v>
      </c>
      <c r="O207" s="44" t="s">
        <v>1610</v>
      </c>
      <c r="P207" s="44" t="s">
        <v>1623</v>
      </c>
      <c r="Q207" s="44" t="s">
        <v>1624</v>
      </c>
      <c r="R207" s="44" t="s">
        <v>949</v>
      </c>
      <c r="S207" s="44" t="s">
        <v>77</v>
      </c>
      <c r="T207" s="44" t="s">
        <v>46</v>
      </c>
      <c r="U207" s="44" t="s">
        <v>78</v>
      </c>
      <c r="V207" s="44" t="s">
        <v>47</v>
      </c>
      <c r="W207" s="44" t="s">
        <v>502</v>
      </c>
      <c r="X207" s="44" t="s">
        <v>1612</v>
      </c>
      <c r="Y207" s="44" t="s">
        <v>1613</v>
      </c>
      <c r="Z207" s="44" t="s">
        <v>46</v>
      </c>
      <c r="AA207" s="44" t="s">
        <v>46</v>
      </c>
      <c r="AB207" s="44" t="s">
        <v>1625</v>
      </c>
    </row>
    <row r="208" spans="1:28">
      <c r="A208" s="44" t="s">
        <v>155</v>
      </c>
      <c r="B208" s="44" t="s">
        <v>493</v>
      </c>
      <c r="C208" s="44" t="s">
        <v>1366</v>
      </c>
      <c r="D208" s="44" t="s">
        <v>1626</v>
      </c>
      <c r="E208" s="44" t="s">
        <v>1627</v>
      </c>
      <c r="F208" s="44" t="s">
        <v>1628</v>
      </c>
      <c r="G208" s="44" t="s">
        <v>1629</v>
      </c>
      <c r="H208" s="44">
        <v>4990</v>
      </c>
      <c r="I208" s="44">
        <v>3390</v>
      </c>
      <c r="J208" s="44" t="s">
        <v>453</v>
      </c>
      <c r="K208" s="44" t="s">
        <v>181</v>
      </c>
      <c r="L208" s="44" t="s">
        <v>181</v>
      </c>
      <c r="M208" s="44" t="s">
        <v>1630</v>
      </c>
      <c r="N208" s="44" t="s">
        <v>1631</v>
      </c>
      <c r="O208" s="44" t="s">
        <v>153</v>
      </c>
      <c r="P208" s="44" t="s">
        <v>1632</v>
      </c>
      <c r="Q208" s="44" t="s">
        <v>1633</v>
      </c>
      <c r="R208" s="44" t="s">
        <v>44</v>
      </c>
      <c r="S208" s="44" t="s">
        <v>45</v>
      </c>
      <c r="T208" s="44" t="s">
        <v>46</v>
      </c>
      <c r="U208" s="44" t="s">
        <v>46</v>
      </c>
      <c r="V208" s="44" t="s">
        <v>47</v>
      </c>
      <c r="W208" s="44" t="s">
        <v>46</v>
      </c>
      <c r="X208" s="44" t="s">
        <v>46</v>
      </c>
      <c r="Y208" s="44" t="s">
        <v>46</v>
      </c>
      <c r="Z208" s="44" t="s">
        <v>46</v>
      </c>
      <c r="AA208" s="44" t="s">
        <v>46</v>
      </c>
      <c r="AB208" s="44" t="s">
        <v>1634</v>
      </c>
    </row>
    <row r="209" spans="1:28">
      <c r="A209" s="44" t="s">
        <v>290</v>
      </c>
      <c r="B209" s="44" t="s">
        <v>493</v>
      </c>
      <c r="C209" s="44" t="s">
        <v>1635</v>
      </c>
      <c r="D209" s="44" t="s">
        <v>1636</v>
      </c>
      <c r="E209" s="44" t="s">
        <v>1637</v>
      </c>
      <c r="F209" s="44" t="s">
        <v>1638</v>
      </c>
      <c r="G209" s="44" t="s">
        <v>1639</v>
      </c>
      <c r="H209" s="44">
        <v>25900</v>
      </c>
      <c r="I209" s="44">
        <v>24600</v>
      </c>
      <c r="J209" s="44" t="s">
        <v>295</v>
      </c>
      <c r="K209" s="44" t="s">
        <v>71</v>
      </c>
      <c r="L209" s="44" t="s">
        <v>38</v>
      </c>
      <c r="M209" s="44" t="s">
        <v>854</v>
      </c>
      <c r="N209" s="44" t="s">
        <v>290</v>
      </c>
      <c r="O209" s="44" t="s">
        <v>41</v>
      </c>
      <c r="P209" s="44" t="s">
        <v>1640</v>
      </c>
      <c r="Q209" s="44" t="s">
        <v>1641</v>
      </c>
      <c r="R209" s="44" t="s">
        <v>949</v>
      </c>
      <c r="S209" s="44" t="s">
        <v>62</v>
      </c>
      <c r="T209" s="44" t="s">
        <v>63</v>
      </c>
      <c r="U209" s="44" t="s">
        <v>46</v>
      </c>
      <c r="V209" s="44" t="s">
        <v>48</v>
      </c>
      <c r="W209" s="44" t="s">
        <v>1019</v>
      </c>
      <c r="X209" s="44" t="s">
        <v>1642</v>
      </c>
      <c r="Y209" s="44" t="s">
        <v>1613</v>
      </c>
      <c r="Z209" s="44">
        <v>18</v>
      </c>
      <c r="AA209" s="44">
        <v>1200</v>
      </c>
      <c r="AB209" s="44" t="s">
        <v>1643</v>
      </c>
    </row>
    <row r="210" spans="1:28">
      <c r="A210" s="44" t="s">
        <v>290</v>
      </c>
      <c r="B210" s="44" t="s">
        <v>493</v>
      </c>
      <c r="C210" s="44" t="s">
        <v>1635</v>
      </c>
      <c r="D210" s="44" t="s">
        <v>1644</v>
      </c>
      <c r="E210" s="44" t="s">
        <v>1645</v>
      </c>
      <c r="F210" s="44" t="s">
        <v>1646</v>
      </c>
      <c r="G210" s="44" t="s">
        <v>1647</v>
      </c>
      <c r="H210" s="44">
        <v>30900</v>
      </c>
      <c r="I210" s="44">
        <v>28800</v>
      </c>
      <c r="J210" s="44" t="s">
        <v>295</v>
      </c>
      <c r="K210" s="44" t="s">
        <v>71</v>
      </c>
      <c r="L210" s="44" t="s">
        <v>38</v>
      </c>
      <c r="M210" s="44" t="s">
        <v>854</v>
      </c>
      <c r="N210" s="44" t="s">
        <v>290</v>
      </c>
      <c r="O210" s="44" t="s">
        <v>41</v>
      </c>
      <c r="P210" s="44" t="s">
        <v>1648</v>
      </c>
      <c r="Q210" s="44" t="s">
        <v>1649</v>
      </c>
      <c r="R210" s="44" t="s">
        <v>949</v>
      </c>
      <c r="S210" s="44" t="s">
        <v>62</v>
      </c>
      <c r="T210" s="44" t="s">
        <v>63</v>
      </c>
      <c r="U210" s="44" t="s">
        <v>46</v>
      </c>
      <c r="V210" s="44" t="s">
        <v>48</v>
      </c>
      <c r="W210" s="44" t="s">
        <v>1019</v>
      </c>
      <c r="X210" s="44" t="s">
        <v>1642</v>
      </c>
      <c r="Y210" s="44" t="s">
        <v>1613</v>
      </c>
      <c r="Z210" s="44">
        <v>22.5</v>
      </c>
      <c r="AA210" s="44">
        <v>1200</v>
      </c>
      <c r="AB210" s="44" t="s">
        <v>1650</v>
      </c>
    </row>
    <row r="211" spans="1:28">
      <c r="A211" s="44" t="s">
        <v>290</v>
      </c>
      <c r="B211" s="44" t="s">
        <v>493</v>
      </c>
      <c r="C211" s="44" t="s">
        <v>1635</v>
      </c>
      <c r="D211" s="44" t="s">
        <v>1651</v>
      </c>
      <c r="E211" s="44" t="s">
        <v>1652</v>
      </c>
      <c r="F211" s="44" t="s">
        <v>1653</v>
      </c>
      <c r="G211" s="44" t="s">
        <v>1654</v>
      </c>
      <c r="H211" s="44">
        <v>36900</v>
      </c>
      <c r="I211" s="44">
        <v>35000</v>
      </c>
      <c r="J211" s="44" t="s">
        <v>295</v>
      </c>
      <c r="K211" s="44" t="s">
        <v>71</v>
      </c>
      <c r="L211" s="44" t="s">
        <v>38</v>
      </c>
      <c r="M211" s="44" t="s">
        <v>854</v>
      </c>
      <c r="N211" s="44" t="s">
        <v>290</v>
      </c>
      <c r="O211" s="44" t="s">
        <v>41</v>
      </c>
      <c r="P211" s="44" t="s">
        <v>1640</v>
      </c>
      <c r="Q211" s="44" t="s">
        <v>1655</v>
      </c>
      <c r="R211" s="44" t="s">
        <v>949</v>
      </c>
      <c r="S211" s="44" t="s">
        <v>62</v>
      </c>
      <c r="T211" s="44" t="s">
        <v>63</v>
      </c>
      <c r="U211" s="44" t="s">
        <v>46</v>
      </c>
      <c r="V211" s="44" t="s">
        <v>48</v>
      </c>
      <c r="W211" s="44" t="s">
        <v>1019</v>
      </c>
      <c r="X211" s="44" t="s">
        <v>1642</v>
      </c>
      <c r="Y211" s="44" t="s">
        <v>1613</v>
      </c>
      <c r="Z211" s="44">
        <v>18</v>
      </c>
      <c r="AA211" s="44">
        <v>1200</v>
      </c>
      <c r="AB211" s="44" t="s">
        <v>1656</v>
      </c>
    </row>
    <row r="212" spans="1:28">
      <c r="A212" s="44" t="s">
        <v>290</v>
      </c>
      <c r="B212" s="44" t="s">
        <v>493</v>
      </c>
      <c r="C212" s="44" t="s">
        <v>1635</v>
      </c>
      <c r="D212" s="44" t="s">
        <v>1657</v>
      </c>
      <c r="E212" s="44" t="s">
        <v>1658</v>
      </c>
      <c r="F212" s="44" t="s">
        <v>1659</v>
      </c>
      <c r="G212" s="44" t="s">
        <v>1660</v>
      </c>
      <c r="H212" s="44">
        <v>20900</v>
      </c>
      <c r="I212" s="44">
        <v>18200</v>
      </c>
      <c r="J212" s="44" t="s">
        <v>295</v>
      </c>
      <c r="K212" s="44" t="s">
        <v>71</v>
      </c>
      <c r="L212" s="44" t="s">
        <v>38</v>
      </c>
      <c r="M212" s="44" t="s">
        <v>854</v>
      </c>
      <c r="N212" s="44" t="s">
        <v>290</v>
      </c>
      <c r="O212" s="44" t="s">
        <v>41</v>
      </c>
      <c r="P212" s="44" t="s">
        <v>1661</v>
      </c>
      <c r="Q212" s="44" t="s">
        <v>1641</v>
      </c>
      <c r="R212" s="44" t="s">
        <v>949</v>
      </c>
      <c r="S212" s="44" t="s">
        <v>62</v>
      </c>
      <c r="T212" s="44" t="s">
        <v>63</v>
      </c>
      <c r="U212" s="44" t="s">
        <v>46</v>
      </c>
      <c r="V212" s="44" t="s">
        <v>48</v>
      </c>
      <c r="W212" s="44" t="s">
        <v>1019</v>
      </c>
      <c r="X212" s="44" t="s">
        <v>1662</v>
      </c>
      <c r="Y212" s="44" t="s">
        <v>1613</v>
      </c>
      <c r="Z212" s="44">
        <v>15.2</v>
      </c>
      <c r="AA212" s="44">
        <v>1200</v>
      </c>
      <c r="AB212" s="44" t="s">
        <v>1663</v>
      </c>
    </row>
    <row r="213" spans="1:28">
      <c r="A213" s="44" t="s">
        <v>290</v>
      </c>
      <c r="B213" s="44" t="s">
        <v>493</v>
      </c>
      <c r="C213" s="44" t="s">
        <v>1635</v>
      </c>
      <c r="D213" s="44" t="s">
        <v>1664</v>
      </c>
      <c r="E213" s="44" t="s">
        <v>1665</v>
      </c>
      <c r="F213" s="44" t="s">
        <v>1666</v>
      </c>
      <c r="G213" s="44" t="s">
        <v>1667</v>
      </c>
      <c r="H213" s="44">
        <v>22900</v>
      </c>
      <c r="I213" s="44">
        <v>21500</v>
      </c>
      <c r="J213" s="44" t="s">
        <v>295</v>
      </c>
      <c r="K213" s="44" t="s">
        <v>71</v>
      </c>
      <c r="L213" s="44" t="s">
        <v>38</v>
      </c>
      <c r="M213" s="44" t="s">
        <v>854</v>
      </c>
      <c r="N213" s="44" t="s">
        <v>290</v>
      </c>
      <c r="O213" s="44" t="s">
        <v>41</v>
      </c>
      <c r="P213" s="44" t="s">
        <v>1668</v>
      </c>
      <c r="Q213" s="44" t="s">
        <v>1641</v>
      </c>
      <c r="R213" s="44" t="s">
        <v>949</v>
      </c>
      <c r="S213" s="44" t="s">
        <v>62</v>
      </c>
      <c r="T213" s="44" t="s">
        <v>63</v>
      </c>
      <c r="U213" s="44" t="s">
        <v>46</v>
      </c>
      <c r="V213" s="44" t="s">
        <v>48</v>
      </c>
      <c r="W213" s="44" t="s">
        <v>1019</v>
      </c>
      <c r="X213" s="44" t="s">
        <v>1662</v>
      </c>
      <c r="Y213" s="44" t="s">
        <v>1613</v>
      </c>
      <c r="Z213" s="44">
        <v>18.2</v>
      </c>
      <c r="AA213" s="44">
        <v>1200</v>
      </c>
      <c r="AB213" s="44" t="s">
        <v>1669</v>
      </c>
    </row>
    <row r="214" spans="1:28">
      <c r="A214" s="44" t="s">
        <v>50</v>
      </c>
      <c r="B214" s="44" t="s">
        <v>963</v>
      </c>
      <c r="C214" s="44" t="s">
        <v>1670</v>
      </c>
      <c r="D214" s="44" t="s">
        <v>1671</v>
      </c>
      <c r="E214" s="44" t="s">
        <v>1672</v>
      </c>
      <c r="F214" s="44" t="s">
        <v>1673</v>
      </c>
      <c r="G214" s="44" t="s">
        <v>1674</v>
      </c>
      <c r="H214" s="44">
        <v>17900</v>
      </c>
      <c r="I214" s="44">
        <v>10000</v>
      </c>
      <c r="J214" s="44" t="s">
        <v>1399</v>
      </c>
      <c r="K214" s="44" t="s">
        <v>56</v>
      </c>
      <c r="L214" s="44" t="s">
        <v>38</v>
      </c>
      <c r="M214" s="44" t="s">
        <v>1675</v>
      </c>
      <c r="N214" s="44" t="s">
        <v>57</v>
      </c>
      <c r="O214" s="44" t="s">
        <v>1676</v>
      </c>
      <c r="P214" s="44" t="s">
        <v>1677</v>
      </c>
      <c r="Q214" s="44" t="s">
        <v>1678</v>
      </c>
      <c r="R214" s="44" t="s">
        <v>1143</v>
      </c>
      <c r="S214" s="44" t="s">
        <v>45</v>
      </c>
      <c r="T214" s="44" t="s">
        <v>46</v>
      </c>
      <c r="U214" s="44" t="s">
        <v>46</v>
      </c>
      <c r="V214" s="44" t="s">
        <v>47</v>
      </c>
      <c r="W214" s="44" t="s">
        <v>1019</v>
      </c>
      <c r="X214" s="44" t="s">
        <v>46</v>
      </c>
      <c r="Y214" s="44" t="s">
        <v>46</v>
      </c>
      <c r="Z214" s="44">
        <v>237</v>
      </c>
      <c r="AA214" s="44" t="s">
        <v>46</v>
      </c>
      <c r="AB214" s="44" t="s">
        <v>1679</v>
      </c>
    </row>
    <row r="215" spans="1:28">
      <c r="A215" s="44" t="s">
        <v>637</v>
      </c>
      <c r="B215" s="44" t="s">
        <v>963</v>
      </c>
      <c r="C215" s="44" t="s">
        <v>988</v>
      </c>
      <c r="D215" s="44" t="s">
        <v>1680</v>
      </c>
      <c r="E215" s="44" t="s">
        <v>1681</v>
      </c>
      <c r="F215" s="44" t="s">
        <v>1682</v>
      </c>
      <c r="G215" s="44" t="s">
        <v>1683</v>
      </c>
      <c r="H215" s="44">
        <v>10900</v>
      </c>
      <c r="I215" s="44">
        <v>10900</v>
      </c>
      <c r="J215" s="44" t="s">
        <v>46</v>
      </c>
      <c r="K215" s="44" t="s">
        <v>46</v>
      </c>
      <c r="L215" s="44" t="s">
        <v>367</v>
      </c>
      <c r="M215" s="44" t="s">
        <v>1684</v>
      </c>
      <c r="N215" s="44" t="s">
        <v>994</v>
      </c>
      <c r="O215" s="44" t="s">
        <v>46</v>
      </c>
      <c r="P215" s="44" t="s">
        <v>46</v>
      </c>
      <c r="Q215" s="44" t="s">
        <v>46</v>
      </c>
      <c r="R215" s="44" t="s">
        <v>46</v>
      </c>
      <c r="S215" s="44" t="s">
        <v>45</v>
      </c>
      <c r="T215" s="44" t="s">
        <v>46</v>
      </c>
      <c r="U215" s="44" t="s">
        <v>46</v>
      </c>
      <c r="V215" s="44" t="s">
        <v>46</v>
      </c>
      <c r="W215" s="44" t="s">
        <v>46</v>
      </c>
      <c r="X215" s="44" t="s">
        <v>46</v>
      </c>
      <c r="Y215" s="44" t="s">
        <v>46</v>
      </c>
      <c r="Z215" s="44" t="s">
        <v>46</v>
      </c>
      <c r="AA215" s="44" t="s">
        <v>46</v>
      </c>
      <c r="AB215" s="44" t="s">
        <v>46</v>
      </c>
    </row>
    <row r="216" spans="1:28">
      <c r="A216" s="44" t="s">
        <v>637</v>
      </c>
      <c r="B216" s="44" t="s">
        <v>963</v>
      </c>
      <c r="C216" s="44" t="s">
        <v>988</v>
      </c>
      <c r="D216" s="44" t="s">
        <v>1685</v>
      </c>
      <c r="E216" s="44" t="s">
        <v>1686</v>
      </c>
      <c r="F216" s="44" t="s">
        <v>1687</v>
      </c>
      <c r="G216" s="44" t="s">
        <v>1688</v>
      </c>
      <c r="H216" s="44">
        <v>14400</v>
      </c>
      <c r="I216" s="44">
        <v>14400</v>
      </c>
      <c r="J216" s="44" t="s">
        <v>46</v>
      </c>
      <c r="K216" s="44" t="s">
        <v>46</v>
      </c>
      <c r="L216" s="44" t="s">
        <v>367</v>
      </c>
      <c r="M216" s="44" t="s">
        <v>1684</v>
      </c>
      <c r="N216" s="44" t="s">
        <v>994</v>
      </c>
      <c r="O216" s="44" t="s">
        <v>46</v>
      </c>
      <c r="P216" s="44" t="s">
        <v>46</v>
      </c>
      <c r="Q216" s="44" t="s">
        <v>46</v>
      </c>
      <c r="R216" s="44" t="s">
        <v>46</v>
      </c>
      <c r="S216" s="44" t="s">
        <v>45</v>
      </c>
      <c r="T216" s="44" t="s">
        <v>46</v>
      </c>
      <c r="U216" s="44" t="s">
        <v>46</v>
      </c>
      <c r="V216" s="44" t="s">
        <v>46</v>
      </c>
      <c r="W216" s="44" t="s">
        <v>46</v>
      </c>
      <c r="X216" s="44" t="s">
        <v>46</v>
      </c>
      <c r="Y216" s="44" t="s">
        <v>46</v>
      </c>
      <c r="Z216" s="44" t="s">
        <v>46</v>
      </c>
      <c r="AA216" s="44" t="s">
        <v>46</v>
      </c>
      <c r="AB216" s="44" t="s">
        <v>46</v>
      </c>
    </row>
    <row r="217" spans="1:28">
      <c r="A217" s="44" t="s">
        <v>637</v>
      </c>
      <c r="B217" s="44" t="s">
        <v>963</v>
      </c>
      <c r="C217" s="44" t="s">
        <v>988</v>
      </c>
      <c r="D217" s="44" t="s">
        <v>1689</v>
      </c>
      <c r="E217" s="44" t="s">
        <v>1690</v>
      </c>
      <c r="F217" s="44" t="s">
        <v>1691</v>
      </c>
      <c r="G217" s="44" t="s">
        <v>1692</v>
      </c>
      <c r="H217" s="44">
        <v>15900</v>
      </c>
      <c r="I217" s="44">
        <v>15900</v>
      </c>
      <c r="J217" s="44" t="s">
        <v>46</v>
      </c>
      <c r="K217" s="44" t="s">
        <v>46</v>
      </c>
      <c r="L217" s="44" t="s">
        <v>367</v>
      </c>
      <c r="M217" s="44" t="s">
        <v>1684</v>
      </c>
      <c r="N217" s="44" t="s">
        <v>994</v>
      </c>
      <c r="O217" s="44" t="s">
        <v>46</v>
      </c>
      <c r="P217" s="44" t="s">
        <v>46</v>
      </c>
      <c r="Q217" s="44" t="s">
        <v>46</v>
      </c>
      <c r="R217" s="44" t="s">
        <v>46</v>
      </c>
      <c r="S217" s="44" t="s">
        <v>45</v>
      </c>
      <c r="T217" s="44" t="s">
        <v>46</v>
      </c>
      <c r="U217" s="44" t="s">
        <v>46</v>
      </c>
      <c r="V217" s="44" t="s">
        <v>46</v>
      </c>
      <c r="W217" s="44" t="s">
        <v>46</v>
      </c>
      <c r="X217" s="44" t="s">
        <v>46</v>
      </c>
      <c r="Y217" s="44" t="s">
        <v>46</v>
      </c>
      <c r="Z217" s="44" t="s">
        <v>46</v>
      </c>
      <c r="AA217" s="44" t="s">
        <v>46</v>
      </c>
      <c r="AB217" s="44" t="s">
        <v>46</v>
      </c>
    </row>
    <row r="218" spans="1:28">
      <c r="A218" s="44" t="s">
        <v>637</v>
      </c>
      <c r="B218" s="44" t="s">
        <v>963</v>
      </c>
      <c r="C218" s="44" t="s">
        <v>988</v>
      </c>
      <c r="D218" s="44" t="s">
        <v>1693</v>
      </c>
      <c r="E218" s="44" t="s">
        <v>1694</v>
      </c>
      <c r="F218" s="44" t="s">
        <v>1695</v>
      </c>
      <c r="G218" s="44" t="s">
        <v>1696</v>
      </c>
      <c r="H218" s="44">
        <v>19400</v>
      </c>
      <c r="I218" s="44">
        <v>19400</v>
      </c>
      <c r="J218" s="44" t="s">
        <v>46</v>
      </c>
      <c r="K218" s="44" t="s">
        <v>46</v>
      </c>
      <c r="L218" s="44" t="s">
        <v>367</v>
      </c>
      <c r="M218" s="44" t="s">
        <v>1684</v>
      </c>
      <c r="N218" s="44" t="s">
        <v>994</v>
      </c>
      <c r="O218" s="44" t="s">
        <v>46</v>
      </c>
      <c r="P218" s="44" t="s">
        <v>46</v>
      </c>
      <c r="Q218" s="44" t="s">
        <v>46</v>
      </c>
      <c r="R218" s="44" t="s">
        <v>46</v>
      </c>
      <c r="S218" s="44" t="s">
        <v>45</v>
      </c>
      <c r="T218" s="44" t="s">
        <v>46</v>
      </c>
      <c r="U218" s="44" t="s">
        <v>46</v>
      </c>
      <c r="V218" s="44" t="s">
        <v>46</v>
      </c>
      <c r="W218" s="44" t="s">
        <v>46</v>
      </c>
      <c r="X218" s="44" t="s">
        <v>46</v>
      </c>
      <c r="Y218" s="44" t="s">
        <v>46</v>
      </c>
      <c r="Z218" s="44" t="s">
        <v>46</v>
      </c>
      <c r="AA218" s="44" t="s">
        <v>46</v>
      </c>
      <c r="AB218" s="44" t="s">
        <v>46</v>
      </c>
    </row>
    <row r="219" spans="1:28">
      <c r="A219" s="44" t="s">
        <v>155</v>
      </c>
      <c r="B219" s="44" t="s">
        <v>963</v>
      </c>
      <c r="C219" s="44" t="s">
        <v>1193</v>
      </c>
      <c r="D219" s="44" t="s">
        <v>1697</v>
      </c>
      <c r="E219" s="44" t="s">
        <v>1698</v>
      </c>
      <c r="F219" s="44" t="s">
        <v>1699</v>
      </c>
      <c r="G219" s="44" t="s">
        <v>1700</v>
      </c>
      <c r="H219" s="44">
        <v>14600</v>
      </c>
      <c r="I219" s="44">
        <v>13200</v>
      </c>
      <c r="J219" s="44" t="s">
        <v>201</v>
      </c>
      <c r="K219" s="44" t="s">
        <v>56</v>
      </c>
      <c r="L219" s="44" t="s">
        <v>38</v>
      </c>
      <c r="M219" s="44" t="s">
        <v>1701</v>
      </c>
      <c r="N219" s="44" t="s">
        <v>1243</v>
      </c>
      <c r="O219" s="44" t="s">
        <v>1702</v>
      </c>
      <c r="P219" s="44" t="s">
        <v>1703</v>
      </c>
      <c r="Q219" s="44" t="s">
        <v>46</v>
      </c>
      <c r="R219" s="44" t="s">
        <v>1704</v>
      </c>
      <c r="S219" s="44" t="s">
        <v>45</v>
      </c>
      <c r="T219" s="44" t="s">
        <v>46</v>
      </c>
      <c r="U219" s="44" t="s">
        <v>46</v>
      </c>
      <c r="V219" s="44" t="s">
        <v>1705</v>
      </c>
      <c r="W219" s="44" t="s">
        <v>46</v>
      </c>
      <c r="X219" s="44" t="s">
        <v>1706</v>
      </c>
      <c r="Y219" s="44" t="s">
        <v>46</v>
      </c>
      <c r="Z219" s="44" t="s">
        <v>46</v>
      </c>
      <c r="AA219" s="44" t="s">
        <v>46</v>
      </c>
      <c r="AB219" s="44" t="s">
        <v>1707</v>
      </c>
    </row>
    <row r="220" spans="1:28">
      <c r="A220" s="44" t="s">
        <v>637</v>
      </c>
      <c r="B220" s="44" t="s">
        <v>963</v>
      </c>
      <c r="C220" s="44" t="s">
        <v>1670</v>
      </c>
      <c r="D220" s="44" t="s">
        <v>1708</v>
      </c>
      <c r="E220" s="44" t="s">
        <v>1709</v>
      </c>
      <c r="F220" s="44" t="s">
        <v>1710</v>
      </c>
      <c r="G220" s="44" t="s">
        <v>1711</v>
      </c>
      <c r="H220" s="44">
        <v>12990</v>
      </c>
      <c r="I220" s="44">
        <v>12990</v>
      </c>
      <c r="J220" s="44" t="s">
        <v>1712</v>
      </c>
      <c r="K220" s="44" t="s">
        <v>71</v>
      </c>
      <c r="L220" s="44" t="s">
        <v>38</v>
      </c>
      <c r="M220" s="44" t="s">
        <v>1713</v>
      </c>
      <c r="N220" s="44" t="s">
        <v>1714</v>
      </c>
      <c r="O220" s="44" t="s">
        <v>306</v>
      </c>
      <c r="P220" s="44" t="s">
        <v>1715</v>
      </c>
      <c r="Q220" s="44" t="s">
        <v>46</v>
      </c>
      <c r="R220" s="44" t="s">
        <v>1143</v>
      </c>
      <c r="S220" s="44" t="s">
        <v>45</v>
      </c>
      <c r="T220" s="44" t="s">
        <v>46</v>
      </c>
      <c r="U220" s="44" t="s">
        <v>46</v>
      </c>
      <c r="V220" s="44" t="s">
        <v>47</v>
      </c>
      <c r="W220" s="44" t="s">
        <v>46</v>
      </c>
      <c r="X220" s="44" t="s">
        <v>46</v>
      </c>
      <c r="Y220" s="44" t="s">
        <v>46</v>
      </c>
      <c r="Z220" s="44" t="s">
        <v>46</v>
      </c>
      <c r="AA220" s="44" t="s">
        <v>46</v>
      </c>
      <c r="AB220" s="44" t="s">
        <v>1716</v>
      </c>
    </row>
    <row r="221" spans="1:28">
      <c r="A221" s="44" t="s">
        <v>637</v>
      </c>
      <c r="B221" s="44" t="s">
        <v>963</v>
      </c>
      <c r="C221" s="44" t="s">
        <v>1670</v>
      </c>
      <c r="D221" s="44" t="s">
        <v>1717</v>
      </c>
      <c r="E221" s="44" t="s">
        <v>1718</v>
      </c>
      <c r="F221" s="44" t="s">
        <v>1719</v>
      </c>
      <c r="G221" s="44" t="s">
        <v>1720</v>
      </c>
      <c r="H221" s="44">
        <v>12990</v>
      </c>
      <c r="I221" s="44">
        <v>12990</v>
      </c>
      <c r="J221" s="44" t="s">
        <v>1712</v>
      </c>
      <c r="K221" s="44" t="s">
        <v>71</v>
      </c>
      <c r="L221" s="44" t="s">
        <v>38</v>
      </c>
      <c r="M221" s="44" t="s">
        <v>1713</v>
      </c>
      <c r="N221" s="44" t="s">
        <v>1714</v>
      </c>
      <c r="O221" s="44" t="s">
        <v>863</v>
      </c>
      <c r="P221" s="44" t="s">
        <v>1715</v>
      </c>
      <c r="Q221" s="44" t="s">
        <v>46</v>
      </c>
      <c r="R221" s="44" t="s">
        <v>1143</v>
      </c>
      <c r="S221" s="44" t="s">
        <v>45</v>
      </c>
      <c r="T221" s="44" t="s">
        <v>46</v>
      </c>
      <c r="U221" s="44" t="s">
        <v>46</v>
      </c>
      <c r="V221" s="44" t="s">
        <v>47</v>
      </c>
      <c r="W221" s="44" t="s">
        <v>46</v>
      </c>
      <c r="X221" s="44" t="s">
        <v>46</v>
      </c>
      <c r="Y221" s="44" t="s">
        <v>46</v>
      </c>
      <c r="Z221" s="44" t="s">
        <v>46</v>
      </c>
      <c r="AA221" s="44" t="s">
        <v>46</v>
      </c>
      <c r="AB221" s="44" t="s">
        <v>1716</v>
      </c>
    </row>
    <row r="222" spans="1:28">
      <c r="A222" s="44" t="s">
        <v>637</v>
      </c>
      <c r="B222" s="44" t="s">
        <v>963</v>
      </c>
      <c r="C222" s="44" t="s">
        <v>1670</v>
      </c>
      <c r="D222" s="44" t="s">
        <v>1721</v>
      </c>
      <c r="E222" s="44" t="s">
        <v>1722</v>
      </c>
      <c r="F222" s="44" t="s">
        <v>1723</v>
      </c>
      <c r="G222" s="44" t="s">
        <v>1724</v>
      </c>
      <c r="H222" s="44">
        <v>12990</v>
      </c>
      <c r="I222" s="44">
        <v>12990</v>
      </c>
      <c r="J222" s="44" t="s">
        <v>1712</v>
      </c>
      <c r="K222" s="44" t="s">
        <v>71</v>
      </c>
      <c r="L222" s="44" t="s">
        <v>38</v>
      </c>
      <c r="M222" s="44" t="s">
        <v>1713</v>
      </c>
      <c r="N222" s="44" t="s">
        <v>1714</v>
      </c>
      <c r="O222" s="44" t="s">
        <v>336</v>
      </c>
      <c r="P222" s="44" t="s">
        <v>1715</v>
      </c>
      <c r="Q222" s="44" t="s">
        <v>46</v>
      </c>
      <c r="R222" s="44" t="s">
        <v>1143</v>
      </c>
      <c r="S222" s="44" t="s">
        <v>45</v>
      </c>
      <c r="T222" s="44" t="s">
        <v>46</v>
      </c>
      <c r="U222" s="44" t="s">
        <v>46</v>
      </c>
      <c r="V222" s="44" t="s">
        <v>47</v>
      </c>
      <c r="W222" s="44" t="s">
        <v>46</v>
      </c>
      <c r="X222" s="44" t="s">
        <v>46</v>
      </c>
      <c r="Y222" s="44" t="s">
        <v>46</v>
      </c>
      <c r="Z222" s="44" t="s">
        <v>46</v>
      </c>
      <c r="AA222" s="44" t="s">
        <v>46</v>
      </c>
      <c r="AB222" s="44" t="s">
        <v>1716</v>
      </c>
    </row>
    <row r="223" spans="1:28">
      <c r="A223" s="44" t="s">
        <v>637</v>
      </c>
      <c r="B223" s="44" t="s">
        <v>963</v>
      </c>
      <c r="C223" s="44" t="s">
        <v>1670</v>
      </c>
      <c r="D223" s="44" t="s">
        <v>1725</v>
      </c>
      <c r="E223" s="44" t="s">
        <v>1726</v>
      </c>
      <c r="F223" s="44" t="s">
        <v>1727</v>
      </c>
      <c r="G223" s="44" t="s">
        <v>1728</v>
      </c>
      <c r="H223" s="44">
        <v>12990</v>
      </c>
      <c r="I223" s="44">
        <v>12990</v>
      </c>
      <c r="J223" s="44" t="s">
        <v>1712</v>
      </c>
      <c r="K223" s="44" t="s">
        <v>71</v>
      </c>
      <c r="L223" s="44" t="s">
        <v>38</v>
      </c>
      <c r="M223" s="44" t="s">
        <v>1713</v>
      </c>
      <c r="N223" s="44" t="s">
        <v>1714</v>
      </c>
      <c r="O223" s="44" t="s">
        <v>306</v>
      </c>
      <c r="P223" s="44" t="s">
        <v>1715</v>
      </c>
      <c r="Q223" s="44" t="s">
        <v>46</v>
      </c>
      <c r="R223" s="44" t="s">
        <v>1143</v>
      </c>
      <c r="S223" s="44" t="s">
        <v>45</v>
      </c>
      <c r="T223" s="44" t="s">
        <v>46</v>
      </c>
      <c r="U223" s="44" t="s">
        <v>46</v>
      </c>
      <c r="V223" s="44" t="s">
        <v>47</v>
      </c>
      <c r="W223" s="44" t="s">
        <v>46</v>
      </c>
      <c r="X223" s="44" t="s">
        <v>46</v>
      </c>
      <c r="Y223" s="44" t="s">
        <v>46</v>
      </c>
      <c r="Z223" s="44" t="s">
        <v>46</v>
      </c>
      <c r="AA223" s="44" t="s">
        <v>46</v>
      </c>
      <c r="AB223" s="44" t="s">
        <v>1716</v>
      </c>
    </row>
    <row r="224" spans="1:28">
      <c r="A224" s="44" t="s">
        <v>637</v>
      </c>
      <c r="B224" s="44" t="s">
        <v>963</v>
      </c>
      <c r="C224" s="44" t="s">
        <v>1670</v>
      </c>
      <c r="D224" s="44" t="s">
        <v>1729</v>
      </c>
      <c r="E224" s="44" t="s">
        <v>1730</v>
      </c>
      <c r="F224" s="44" t="s">
        <v>1731</v>
      </c>
      <c r="G224" s="44" t="s">
        <v>1732</v>
      </c>
      <c r="H224" s="44">
        <v>12990</v>
      </c>
      <c r="I224" s="44">
        <v>12990</v>
      </c>
      <c r="J224" s="44" t="s">
        <v>1712</v>
      </c>
      <c r="K224" s="44" t="s">
        <v>71</v>
      </c>
      <c r="L224" s="44" t="s">
        <v>38</v>
      </c>
      <c r="M224" s="44" t="s">
        <v>1713</v>
      </c>
      <c r="N224" s="44" t="s">
        <v>1714</v>
      </c>
      <c r="O224" s="44" t="s">
        <v>863</v>
      </c>
      <c r="P224" s="44" t="s">
        <v>1715</v>
      </c>
      <c r="Q224" s="44" t="s">
        <v>46</v>
      </c>
      <c r="R224" s="44" t="s">
        <v>1143</v>
      </c>
      <c r="S224" s="44" t="s">
        <v>45</v>
      </c>
      <c r="T224" s="44" t="s">
        <v>46</v>
      </c>
      <c r="U224" s="44" t="s">
        <v>46</v>
      </c>
      <c r="V224" s="44" t="s">
        <v>47</v>
      </c>
      <c r="W224" s="44" t="s">
        <v>46</v>
      </c>
      <c r="X224" s="44" t="s">
        <v>46</v>
      </c>
      <c r="Y224" s="44" t="s">
        <v>46</v>
      </c>
      <c r="Z224" s="44" t="s">
        <v>46</v>
      </c>
      <c r="AA224" s="44" t="s">
        <v>46</v>
      </c>
      <c r="AB224" s="44" t="s">
        <v>1716</v>
      </c>
    </row>
    <row r="225" spans="1:28">
      <c r="A225" s="44" t="s">
        <v>637</v>
      </c>
      <c r="B225" s="44" t="s">
        <v>963</v>
      </c>
      <c r="C225" s="44" t="s">
        <v>1670</v>
      </c>
      <c r="D225" s="44" t="s">
        <v>1733</v>
      </c>
      <c r="E225" s="44" t="s">
        <v>1734</v>
      </c>
      <c r="F225" s="44" t="s">
        <v>1735</v>
      </c>
      <c r="G225" s="44" t="s">
        <v>1736</v>
      </c>
      <c r="H225" s="44">
        <v>12990</v>
      </c>
      <c r="I225" s="44">
        <v>12990</v>
      </c>
      <c r="J225" s="44" t="s">
        <v>1712</v>
      </c>
      <c r="K225" s="44" t="s">
        <v>71</v>
      </c>
      <c r="L225" s="44" t="s">
        <v>38</v>
      </c>
      <c r="M225" s="44" t="s">
        <v>1713</v>
      </c>
      <c r="N225" s="44" t="s">
        <v>1714</v>
      </c>
      <c r="O225" s="44" t="s">
        <v>336</v>
      </c>
      <c r="P225" s="44" t="s">
        <v>1715</v>
      </c>
      <c r="Q225" s="44" t="s">
        <v>46</v>
      </c>
      <c r="R225" s="44" t="s">
        <v>1143</v>
      </c>
      <c r="S225" s="44" t="s">
        <v>45</v>
      </c>
      <c r="T225" s="44" t="s">
        <v>46</v>
      </c>
      <c r="U225" s="44" t="s">
        <v>46</v>
      </c>
      <c r="V225" s="44" t="s">
        <v>47</v>
      </c>
      <c r="W225" s="44" t="s">
        <v>46</v>
      </c>
      <c r="X225" s="44" t="s">
        <v>46</v>
      </c>
      <c r="Y225" s="44" t="s">
        <v>46</v>
      </c>
      <c r="Z225" s="44" t="s">
        <v>46</v>
      </c>
      <c r="AA225" s="44" t="s">
        <v>46</v>
      </c>
      <c r="AB225" s="44" t="s">
        <v>1716</v>
      </c>
    </row>
    <row r="226" spans="1:28">
      <c r="A226" s="44" t="s">
        <v>637</v>
      </c>
      <c r="B226" s="44" t="s">
        <v>963</v>
      </c>
      <c r="C226" s="44" t="s">
        <v>1670</v>
      </c>
      <c r="D226" s="44" t="s">
        <v>1737</v>
      </c>
      <c r="E226" s="44" t="s">
        <v>1738</v>
      </c>
      <c r="F226" s="44" t="s">
        <v>1739</v>
      </c>
      <c r="G226" s="44" t="s">
        <v>1740</v>
      </c>
      <c r="H226" s="44">
        <v>12990</v>
      </c>
      <c r="I226" s="44">
        <v>12990</v>
      </c>
      <c r="J226" s="44" t="s">
        <v>1712</v>
      </c>
      <c r="K226" s="44" t="s">
        <v>71</v>
      </c>
      <c r="L226" s="44" t="s">
        <v>38</v>
      </c>
      <c r="M226" s="44" t="s">
        <v>1713</v>
      </c>
      <c r="N226" s="44" t="s">
        <v>1714</v>
      </c>
      <c r="O226" s="44" t="s">
        <v>306</v>
      </c>
      <c r="P226" s="44" t="s">
        <v>1715</v>
      </c>
      <c r="Q226" s="44" t="s">
        <v>46</v>
      </c>
      <c r="R226" s="44" t="s">
        <v>1143</v>
      </c>
      <c r="S226" s="44" t="s">
        <v>45</v>
      </c>
      <c r="T226" s="44" t="s">
        <v>46</v>
      </c>
      <c r="U226" s="44" t="s">
        <v>46</v>
      </c>
      <c r="V226" s="44" t="s">
        <v>47</v>
      </c>
      <c r="W226" s="44" t="s">
        <v>46</v>
      </c>
      <c r="X226" s="44" t="s">
        <v>46</v>
      </c>
      <c r="Y226" s="44" t="s">
        <v>46</v>
      </c>
      <c r="Z226" s="44" t="s">
        <v>46</v>
      </c>
      <c r="AA226" s="44" t="s">
        <v>46</v>
      </c>
      <c r="AB226" s="44" t="s">
        <v>1716</v>
      </c>
    </row>
    <row r="227" spans="1:28">
      <c r="A227" s="44" t="s">
        <v>637</v>
      </c>
      <c r="B227" s="44" t="s">
        <v>963</v>
      </c>
      <c r="C227" s="44" t="s">
        <v>1670</v>
      </c>
      <c r="D227" s="44" t="s">
        <v>1741</v>
      </c>
      <c r="E227" s="44" t="s">
        <v>1742</v>
      </c>
      <c r="F227" s="44" t="s">
        <v>1743</v>
      </c>
      <c r="G227" s="44" t="s">
        <v>1744</v>
      </c>
      <c r="H227" s="44">
        <v>12990</v>
      </c>
      <c r="I227" s="44">
        <v>12990</v>
      </c>
      <c r="J227" s="44" t="s">
        <v>1712</v>
      </c>
      <c r="K227" s="44" t="s">
        <v>71</v>
      </c>
      <c r="L227" s="44" t="s">
        <v>38</v>
      </c>
      <c r="M227" s="44" t="s">
        <v>1713</v>
      </c>
      <c r="N227" s="44" t="s">
        <v>1714</v>
      </c>
      <c r="O227" s="44" t="s">
        <v>863</v>
      </c>
      <c r="P227" s="44" t="s">
        <v>1715</v>
      </c>
      <c r="Q227" s="44" t="s">
        <v>46</v>
      </c>
      <c r="R227" s="44" t="s">
        <v>1143</v>
      </c>
      <c r="S227" s="44" t="s">
        <v>45</v>
      </c>
      <c r="T227" s="44" t="s">
        <v>46</v>
      </c>
      <c r="U227" s="44" t="s">
        <v>46</v>
      </c>
      <c r="V227" s="44" t="s">
        <v>47</v>
      </c>
      <c r="W227" s="44" t="s">
        <v>46</v>
      </c>
      <c r="X227" s="44" t="s">
        <v>46</v>
      </c>
      <c r="Y227" s="44" t="s">
        <v>46</v>
      </c>
      <c r="Z227" s="44" t="s">
        <v>46</v>
      </c>
      <c r="AA227" s="44" t="s">
        <v>46</v>
      </c>
      <c r="AB227" s="44" t="s">
        <v>1716</v>
      </c>
    </row>
    <row r="228" spans="1:28">
      <c r="A228" s="44" t="s">
        <v>637</v>
      </c>
      <c r="B228" s="44" t="s">
        <v>963</v>
      </c>
      <c r="C228" s="44" t="s">
        <v>1670</v>
      </c>
      <c r="D228" s="44" t="s">
        <v>1745</v>
      </c>
      <c r="E228" s="44" t="s">
        <v>1746</v>
      </c>
      <c r="F228" s="44" t="s">
        <v>1747</v>
      </c>
      <c r="G228" s="44" t="s">
        <v>1748</v>
      </c>
      <c r="H228" s="44">
        <v>12990</v>
      </c>
      <c r="I228" s="44">
        <v>12990</v>
      </c>
      <c r="J228" s="44" t="s">
        <v>1712</v>
      </c>
      <c r="K228" s="44" t="s">
        <v>71</v>
      </c>
      <c r="L228" s="44" t="s">
        <v>38</v>
      </c>
      <c r="M228" s="44" t="s">
        <v>1713</v>
      </c>
      <c r="N228" s="44" t="s">
        <v>1714</v>
      </c>
      <c r="O228" s="44" t="s">
        <v>336</v>
      </c>
      <c r="P228" s="44" t="s">
        <v>1715</v>
      </c>
      <c r="Q228" s="44" t="s">
        <v>46</v>
      </c>
      <c r="R228" s="44" t="s">
        <v>1143</v>
      </c>
      <c r="S228" s="44" t="s">
        <v>45</v>
      </c>
      <c r="T228" s="44" t="s">
        <v>46</v>
      </c>
      <c r="U228" s="44" t="s">
        <v>46</v>
      </c>
      <c r="V228" s="44" t="s">
        <v>47</v>
      </c>
      <c r="W228" s="44" t="s">
        <v>46</v>
      </c>
      <c r="X228" s="44" t="s">
        <v>46</v>
      </c>
      <c r="Y228" s="44" t="s">
        <v>46</v>
      </c>
      <c r="Z228" s="44" t="s">
        <v>46</v>
      </c>
      <c r="AA228" s="44" t="s">
        <v>46</v>
      </c>
      <c r="AB228" s="44" t="s">
        <v>1716</v>
      </c>
    </row>
    <row r="229" spans="1:28">
      <c r="A229" s="44" t="s">
        <v>637</v>
      </c>
      <c r="B229" s="44" t="s">
        <v>963</v>
      </c>
      <c r="C229" s="44" t="s">
        <v>1670</v>
      </c>
      <c r="D229" s="44" t="s">
        <v>1749</v>
      </c>
      <c r="E229" s="44" t="s">
        <v>1750</v>
      </c>
      <c r="F229" s="44" t="s">
        <v>1751</v>
      </c>
      <c r="G229" s="44" t="s">
        <v>1752</v>
      </c>
      <c r="H229" s="44">
        <v>12990</v>
      </c>
      <c r="I229" s="44">
        <v>12990</v>
      </c>
      <c r="J229" s="44" t="s">
        <v>1712</v>
      </c>
      <c r="K229" s="44" t="s">
        <v>71</v>
      </c>
      <c r="L229" s="44" t="s">
        <v>38</v>
      </c>
      <c r="M229" s="44" t="s">
        <v>1713</v>
      </c>
      <c r="N229" s="44" t="s">
        <v>1714</v>
      </c>
      <c r="O229" s="44" t="s">
        <v>306</v>
      </c>
      <c r="P229" s="44" t="s">
        <v>1753</v>
      </c>
      <c r="Q229" s="44" t="s">
        <v>46</v>
      </c>
      <c r="R229" s="44" t="s">
        <v>1143</v>
      </c>
      <c r="S229" s="44" t="s">
        <v>45</v>
      </c>
      <c r="T229" s="44" t="s">
        <v>46</v>
      </c>
      <c r="U229" s="44" t="s">
        <v>46</v>
      </c>
      <c r="V229" s="44" t="s">
        <v>47</v>
      </c>
      <c r="W229" s="44" t="s">
        <v>46</v>
      </c>
      <c r="X229" s="44" t="s">
        <v>46</v>
      </c>
      <c r="Y229" s="44" t="s">
        <v>46</v>
      </c>
      <c r="Z229" s="44" t="s">
        <v>46</v>
      </c>
      <c r="AA229" s="44" t="s">
        <v>46</v>
      </c>
      <c r="AB229" s="44" t="s">
        <v>1716</v>
      </c>
    </row>
    <row r="230" spans="1:28">
      <c r="A230" s="44" t="s">
        <v>637</v>
      </c>
      <c r="B230" s="44" t="s">
        <v>963</v>
      </c>
      <c r="C230" s="44" t="s">
        <v>1670</v>
      </c>
      <c r="D230" s="44" t="s">
        <v>1754</v>
      </c>
      <c r="E230" s="44" t="s">
        <v>1755</v>
      </c>
      <c r="F230" s="44" t="s">
        <v>1756</v>
      </c>
      <c r="G230" s="44" t="s">
        <v>1757</v>
      </c>
      <c r="H230" s="44">
        <v>12990</v>
      </c>
      <c r="I230" s="44">
        <v>12990</v>
      </c>
      <c r="J230" s="44" t="s">
        <v>1712</v>
      </c>
      <c r="K230" s="44" t="s">
        <v>71</v>
      </c>
      <c r="L230" s="44" t="s">
        <v>38</v>
      </c>
      <c r="M230" s="44" t="s">
        <v>1713</v>
      </c>
      <c r="N230" s="44" t="s">
        <v>1714</v>
      </c>
      <c r="O230" s="44" t="s">
        <v>863</v>
      </c>
      <c r="P230" s="44" t="s">
        <v>1753</v>
      </c>
      <c r="Q230" s="44" t="s">
        <v>46</v>
      </c>
      <c r="R230" s="44" t="s">
        <v>1143</v>
      </c>
      <c r="S230" s="44" t="s">
        <v>45</v>
      </c>
      <c r="T230" s="44" t="s">
        <v>46</v>
      </c>
      <c r="U230" s="44" t="s">
        <v>46</v>
      </c>
      <c r="V230" s="44" t="s">
        <v>47</v>
      </c>
      <c r="W230" s="44" t="s">
        <v>46</v>
      </c>
      <c r="X230" s="44" t="s">
        <v>46</v>
      </c>
      <c r="Y230" s="44" t="s">
        <v>46</v>
      </c>
      <c r="Z230" s="44" t="s">
        <v>46</v>
      </c>
      <c r="AA230" s="44" t="s">
        <v>46</v>
      </c>
      <c r="AB230" s="44" t="s">
        <v>1716</v>
      </c>
    </row>
    <row r="231" spans="1:28">
      <c r="A231" s="44" t="s">
        <v>637</v>
      </c>
      <c r="B231" s="44" t="s">
        <v>963</v>
      </c>
      <c r="C231" s="44" t="s">
        <v>1670</v>
      </c>
      <c r="D231" s="44" t="s">
        <v>1758</v>
      </c>
      <c r="E231" s="44" t="s">
        <v>1759</v>
      </c>
      <c r="F231" s="44" t="s">
        <v>1760</v>
      </c>
      <c r="G231" s="44" t="s">
        <v>1761</v>
      </c>
      <c r="H231" s="44">
        <v>12990</v>
      </c>
      <c r="I231" s="44">
        <v>12990</v>
      </c>
      <c r="J231" s="44" t="s">
        <v>1712</v>
      </c>
      <c r="K231" s="44" t="s">
        <v>71</v>
      </c>
      <c r="L231" s="44" t="s">
        <v>38</v>
      </c>
      <c r="M231" s="44" t="s">
        <v>1713</v>
      </c>
      <c r="N231" s="44" t="s">
        <v>1714</v>
      </c>
      <c r="O231" s="44" t="s">
        <v>336</v>
      </c>
      <c r="P231" s="44" t="s">
        <v>1753</v>
      </c>
      <c r="Q231" s="44" t="s">
        <v>46</v>
      </c>
      <c r="R231" s="44" t="s">
        <v>1143</v>
      </c>
      <c r="S231" s="44" t="s">
        <v>45</v>
      </c>
      <c r="T231" s="44" t="s">
        <v>46</v>
      </c>
      <c r="U231" s="44" t="s">
        <v>46</v>
      </c>
      <c r="V231" s="44" t="s">
        <v>47</v>
      </c>
      <c r="W231" s="44" t="s">
        <v>46</v>
      </c>
      <c r="X231" s="44" t="s">
        <v>46</v>
      </c>
      <c r="Y231" s="44" t="s">
        <v>46</v>
      </c>
      <c r="Z231" s="44" t="s">
        <v>46</v>
      </c>
      <c r="AA231" s="44" t="s">
        <v>46</v>
      </c>
      <c r="AB231" s="44" t="s">
        <v>1716</v>
      </c>
    </row>
    <row r="232" spans="1:28">
      <c r="A232" s="44" t="s">
        <v>637</v>
      </c>
      <c r="B232" s="44" t="s">
        <v>963</v>
      </c>
      <c r="C232" s="44" t="s">
        <v>1670</v>
      </c>
      <c r="D232" s="44" t="s">
        <v>1762</v>
      </c>
      <c r="E232" s="44" t="s">
        <v>1763</v>
      </c>
      <c r="F232" s="44" t="s">
        <v>1764</v>
      </c>
      <c r="G232" s="44" t="s">
        <v>1765</v>
      </c>
      <c r="H232" s="44">
        <v>12990</v>
      </c>
      <c r="I232" s="44">
        <v>12990</v>
      </c>
      <c r="J232" s="44" t="s">
        <v>1712</v>
      </c>
      <c r="K232" s="44" t="s">
        <v>71</v>
      </c>
      <c r="L232" s="44" t="s">
        <v>38</v>
      </c>
      <c r="M232" s="44" t="s">
        <v>1713</v>
      </c>
      <c r="N232" s="44" t="s">
        <v>1714</v>
      </c>
      <c r="O232" s="44" t="s">
        <v>306</v>
      </c>
      <c r="P232" s="44" t="s">
        <v>1753</v>
      </c>
      <c r="Q232" s="44" t="s">
        <v>46</v>
      </c>
      <c r="R232" s="44" t="s">
        <v>1143</v>
      </c>
      <c r="S232" s="44" t="s">
        <v>45</v>
      </c>
      <c r="T232" s="44" t="s">
        <v>46</v>
      </c>
      <c r="U232" s="44" t="s">
        <v>46</v>
      </c>
      <c r="V232" s="44" t="s">
        <v>47</v>
      </c>
      <c r="W232" s="44" t="s">
        <v>46</v>
      </c>
      <c r="X232" s="44" t="s">
        <v>46</v>
      </c>
      <c r="Y232" s="44" t="s">
        <v>46</v>
      </c>
      <c r="Z232" s="44" t="s">
        <v>46</v>
      </c>
      <c r="AA232" s="44" t="s">
        <v>46</v>
      </c>
      <c r="AB232" s="44" t="s">
        <v>1716</v>
      </c>
    </row>
    <row r="233" spans="1:28">
      <c r="A233" s="44" t="s">
        <v>637</v>
      </c>
      <c r="B233" s="44" t="s">
        <v>963</v>
      </c>
      <c r="C233" s="44" t="s">
        <v>1670</v>
      </c>
      <c r="D233" s="44" t="s">
        <v>1766</v>
      </c>
      <c r="E233" s="44" t="s">
        <v>1767</v>
      </c>
      <c r="F233" s="44" t="s">
        <v>1768</v>
      </c>
      <c r="G233" s="44" t="s">
        <v>1769</v>
      </c>
      <c r="H233" s="44">
        <v>12990</v>
      </c>
      <c r="I233" s="44">
        <v>12990</v>
      </c>
      <c r="J233" s="44" t="s">
        <v>1712</v>
      </c>
      <c r="K233" s="44" t="s">
        <v>71</v>
      </c>
      <c r="L233" s="44" t="s">
        <v>38</v>
      </c>
      <c r="M233" s="44" t="s">
        <v>1713</v>
      </c>
      <c r="N233" s="44" t="s">
        <v>1714</v>
      </c>
      <c r="O233" s="44" t="s">
        <v>863</v>
      </c>
      <c r="P233" s="44" t="s">
        <v>1753</v>
      </c>
      <c r="Q233" s="44" t="s">
        <v>46</v>
      </c>
      <c r="R233" s="44" t="s">
        <v>1143</v>
      </c>
      <c r="S233" s="44" t="s">
        <v>45</v>
      </c>
      <c r="T233" s="44" t="s">
        <v>46</v>
      </c>
      <c r="U233" s="44" t="s">
        <v>46</v>
      </c>
      <c r="V233" s="44" t="s">
        <v>47</v>
      </c>
      <c r="W233" s="44" t="s">
        <v>46</v>
      </c>
      <c r="X233" s="44" t="s">
        <v>46</v>
      </c>
      <c r="Y233" s="44" t="s">
        <v>46</v>
      </c>
      <c r="Z233" s="44" t="s">
        <v>46</v>
      </c>
      <c r="AA233" s="44" t="s">
        <v>46</v>
      </c>
      <c r="AB233" s="44" t="s">
        <v>1716</v>
      </c>
    </row>
    <row r="234" spans="1:28">
      <c r="A234" s="44" t="s">
        <v>637</v>
      </c>
      <c r="B234" s="44" t="s">
        <v>963</v>
      </c>
      <c r="C234" s="44" t="s">
        <v>1670</v>
      </c>
      <c r="D234" s="44" t="s">
        <v>1770</v>
      </c>
      <c r="E234" s="44" t="s">
        <v>1771</v>
      </c>
      <c r="F234" s="44" t="s">
        <v>1772</v>
      </c>
      <c r="G234" s="44" t="s">
        <v>1773</v>
      </c>
      <c r="H234" s="44">
        <v>12990</v>
      </c>
      <c r="I234" s="44">
        <v>12990</v>
      </c>
      <c r="J234" s="44" t="s">
        <v>1712</v>
      </c>
      <c r="K234" s="44" t="s">
        <v>71</v>
      </c>
      <c r="L234" s="44" t="s">
        <v>38</v>
      </c>
      <c r="M234" s="44" t="s">
        <v>1713</v>
      </c>
      <c r="N234" s="44" t="s">
        <v>1714</v>
      </c>
      <c r="O234" s="44" t="s">
        <v>336</v>
      </c>
      <c r="P234" s="44" t="s">
        <v>1753</v>
      </c>
      <c r="Q234" s="44" t="s">
        <v>46</v>
      </c>
      <c r="R234" s="44" t="s">
        <v>1143</v>
      </c>
      <c r="S234" s="44" t="s">
        <v>45</v>
      </c>
      <c r="T234" s="44" t="s">
        <v>46</v>
      </c>
      <c r="U234" s="44" t="s">
        <v>46</v>
      </c>
      <c r="V234" s="44" t="s">
        <v>47</v>
      </c>
      <c r="W234" s="44" t="s">
        <v>46</v>
      </c>
      <c r="X234" s="44" t="s">
        <v>46</v>
      </c>
      <c r="Y234" s="44" t="s">
        <v>46</v>
      </c>
      <c r="Z234" s="44" t="s">
        <v>46</v>
      </c>
      <c r="AA234" s="44" t="s">
        <v>46</v>
      </c>
      <c r="AB234" s="44" t="s">
        <v>1716</v>
      </c>
    </row>
    <row r="235" spans="1:28">
      <c r="A235" s="44" t="s">
        <v>637</v>
      </c>
      <c r="B235" s="44" t="s">
        <v>963</v>
      </c>
      <c r="C235" s="44" t="s">
        <v>1670</v>
      </c>
      <c r="D235" s="44" t="s">
        <v>1774</v>
      </c>
      <c r="E235" s="44" t="s">
        <v>1775</v>
      </c>
      <c r="F235" s="44" t="s">
        <v>1776</v>
      </c>
      <c r="G235" s="44" t="s">
        <v>1777</v>
      </c>
      <c r="H235" s="44">
        <v>12990</v>
      </c>
      <c r="I235" s="44">
        <v>12990</v>
      </c>
      <c r="J235" s="44" t="s">
        <v>1712</v>
      </c>
      <c r="K235" s="44" t="s">
        <v>71</v>
      </c>
      <c r="L235" s="44" t="s">
        <v>38</v>
      </c>
      <c r="M235" s="44" t="s">
        <v>1713</v>
      </c>
      <c r="N235" s="44" t="s">
        <v>1714</v>
      </c>
      <c r="O235" s="44" t="s">
        <v>306</v>
      </c>
      <c r="P235" s="44" t="s">
        <v>1753</v>
      </c>
      <c r="Q235" s="44" t="s">
        <v>46</v>
      </c>
      <c r="R235" s="44" t="s">
        <v>1143</v>
      </c>
      <c r="S235" s="44" t="s">
        <v>45</v>
      </c>
      <c r="T235" s="44" t="s">
        <v>46</v>
      </c>
      <c r="U235" s="44" t="s">
        <v>46</v>
      </c>
      <c r="V235" s="44" t="s">
        <v>47</v>
      </c>
      <c r="W235" s="44" t="s">
        <v>46</v>
      </c>
      <c r="X235" s="44" t="s">
        <v>46</v>
      </c>
      <c r="Y235" s="44" t="s">
        <v>46</v>
      </c>
      <c r="Z235" s="44" t="s">
        <v>46</v>
      </c>
      <c r="AA235" s="44" t="s">
        <v>46</v>
      </c>
      <c r="AB235" s="44" t="s">
        <v>1716</v>
      </c>
    </row>
    <row r="236" spans="1:28">
      <c r="A236" s="44" t="s">
        <v>637</v>
      </c>
      <c r="B236" s="44" t="s">
        <v>963</v>
      </c>
      <c r="C236" s="44" t="s">
        <v>1670</v>
      </c>
      <c r="D236" s="44" t="s">
        <v>1778</v>
      </c>
      <c r="E236" s="44" t="s">
        <v>1779</v>
      </c>
      <c r="F236" s="44" t="s">
        <v>1780</v>
      </c>
      <c r="G236" s="44" t="s">
        <v>1781</v>
      </c>
      <c r="H236" s="44">
        <v>12990</v>
      </c>
      <c r="I236" s="44">
        <v>12990</v>
      </c>
      <c r="J236" s="44" t="s">
        <v>1712</v>
      </c>
      <c r="K236" s="44" t="s">
        <v>71</v>
      </c>
      <c r="L236" s="44" t="s">
        <v>38</v>
      </c>
      <c r="M236" s="44" t="s">
        <v>1713</v>
      </c>
      <c r="N236" s="44" t="s">
        <v>1714</v>
      </c>
      <c r="O236" s="44" t="s">
        <v>863</v>
      </c>
      <c r="P236" s="44" t="s">
        <v>1753</v>
      </c>
      <c r="Q236" s="44" t="s">
        <v>46</v>
      </c>
      <c r="R236" s="44" t="s">
        <v>1143</v>
      </c>
      <c r="S236" s="44" t="s">
        <v>45</v>
      </c>
      <c r="T236" s="44" t="s">
        <v>46</v>
      </c>
      <c r="U236" s="44" t="s">
        <v>46</v>
      </c>
      <c r="V236" s="44" t="s">
        <v>47</v>
      </c>
      <c r="W236" s="44" t="s">
        <v>46</v>
      </c>
      <c r="X236" s="44" t="s">
        <v>46</v>
      </c>
      <c r="Y236" s="44" t="s">
        <v>46</v>
      </c>
      <c r="Z236" s="44" t="s">
        <v>46</v>
      </c>
      <c r="AA236" s="44" t="s">
        <v>46</v>
      </c>
      <c r="AB236" s="44" t="s">
        <v>1716</v>
      </c>
    </row>
    <row r="237" spans="1:28">
      <c r="A237" s="44" t="s">
        <v>637</v>
      </c>
      <c r="B237" s="44" t="s">
        <v>963</v>
      </c>
      <c r="C237" s="44" t="s">
        <v>1670</v>
      </c>
      <c r="D237" s="44" t="s">
        <v>1782</v>
      </c>
      <c r="E237" s="44" t="s">
        <v>1783</v>
      </c>
      <c r="F237" s="44" t="s">
        <v>1784</v>
      </c>
      <c r="G237" s="44" t="s">
        <v>1785</v>
      </c>
      <c r="H237" s="44">
        <v>12990</v>
      </c>
      <c r="I237" s="44">
        <v>12990</v>
      </c>
      <c r="J237" s="44" t="s">
        <v>1712</v>
      </c>
      <c r="K237" s="44" t="s">
        <v>71</v>
      </c>
      <c r="L237" s="44" t="s">
        <v>38</v>
      </c>
      <c r="M237" s="44" t="s">
        <v>1713</v>
      </c>
      <c r="N237" s="44" t="s">
        <v>1714</v>
      </c>
      <c r="O237" s="44" t="s">
        <v>336</v>
      </c>
      <c r="P237" s="44" t="s">
        <v>1753</v>
      </c>
      <c r="Q237" s="44" t="s">
        <v>46</v>
      </c>
      <c r="R237" s="44" t="s">
        <v>1143</v>
      </c>
      <c r="S237" s="44" t="s">
        <v>45</v>
      </c>
      <c r="T237" s="44" t="s">
        <v>46</v>
      </c>
      <c r="U237" s="44" t="s">
        <v>46</v>
      </c>
      <c r="V237" s="44" t="s">
        <v>47</v>
      </c>
      <c r="W237" s="44" t="s">
        <v>46</v>
      </c>
      <c r="X237" s="44" t="s">
        <v>46</v>
      </c>
      <c r="Y237" s="44" t="s">
        <v>46</v>
      </c>
      <c r="Z237" s="44" t="s">
        <v>46</v>
      </c>
      <c r="AA237" s="44" t="s">
        <v>46</v>
      </c>
      <c r="AB237" s="44" t="s">
        <v>1716</v>
      </c>
    </row>
    <row r="238" spans="1:28">
      <c r="A238" s="44" t="s">
        <v>637</v>
      </c>
      <c r="B238" s="44" t="s">
        <v>963</v>
      </c>
      <c r="C238" s="44" t="s">
        <v>1670</v>
      </c>
      <c r="D238" s="44" t="s">
        <v>1786</v>
      </c>
      <c r="E238" s="44" t="s">
        <v>1787</v>
      </c>
      <c r="F238" s="44" t="s">
        <v>1788</v>
      </c>
      <c r="G238" s="44" t="s">
        <v>1789</v>
      </c>
      <c r="H238" s="44">
        <v>12990</v>
      </c>
      <c r="I238" s="44">
        <v>12990</v>
      </c>
      <c r="J238" s="44" t="s">
        <v>1712</v>
      </c>
      <c r="K238" s="44" t="s">
        <v>71</v>
      </c>
      <c r="L238" s="44" t="s">
        <v>38</v>
      </c>
      <c r="M238" s="44" t="s">
        <v>1713</v>
      </c>
      <c r="N238" s="44" t="s">
        <v>1714</v>
      </c>
      <c r="O238" s="44" t="s">
        <v>306</v>
      </c>
      <c r="P238" s="44" t="s">
        <v>1753</v>
      </c>
      <c r="Q238" s="44" t="s">
        <v>46</v>
      </c>
      <c r="R238" s="44" t="s">
        <v>1143</v>
      </c>
      <c r="S238" s="44" t="s">
        <v>45</v>
      </c>
      <c r="T238" s="44" t="s">
        <v>46</v>
      </c>
      <c r="U238" s="44" t="s">
        <v>46</v>
      </c>
      <c r="V238" s="44" t="s">
        <v>47</v>
      </c>
      <c r="W238" s="44" t="s">
        <v>46</v>
      </c>
      <c r="X238" s="44" t="s">
        <v>46</v>
      </c>
      <c r="Y238" s="44" t="s">
        <v>46</v>
      </c>
      <c r="Z238" s="44" t="s">
        <v>46</v>
      </c>
      <c r="AA238" s="44" t="s">
        <v>46</v>
      </c>
      <c r="AB238" s="44" t="s">
        <v>1716</v>
      </c>
    </row>
    <row r="239" spans="1:28">
      <c r="A239" s="44" t="s">
        <v>637</v>
      </c>
      <c r="B239" s="44" t="s">
        <v>963</v>
      </c>
      <c r="C239" s="44" t="s">
        <v>1670</v>
      </c>
      <c r="D239" s="44" t="s">
        <v>1790</v>
      </c>
      <c r="E239" s="44" t="s">
        <v>1791</v>
      </c>
      <c r="F239" s="44" t="s">
        <v>1792</v>
      </c>
      <c r="G239" s="44" t="s">
        <v>1793</v>
      </c>
      <c r="H239" s="44">
        <v>12990</v>
      </c>
      <c r="I239" s="44">
        <v>12990</v>
      </c>
      <c r="J239" s="44" t="s">
        <v>1712</v>
      </c>
      <c r="K239" s="44" t="s">
        <v>71</v>
      </c>
      <c r="L239" s="44" t="s">
        <v>38</v>
      </c>
      <c r="M239" s="44" t="s">
        <v>1713</v>
      </c>
      <c r="N239" s="44" t="s">
        <v>1714</v>
      </c>
      <c r="O239" s="44" t="s">
        <v>863</v>
      </c>
      <c r="P239" s="44" t="s">
        <v>1753</v>
      </c>
      <c r="Q239" s="44" t="s">
        <v>46</v>
      </c>
      <c r="R239" s="44" t="s">
        <v>1143</v>
      </c>
      <c r="S239" s="44" t="s">
        <v>45</v>
      </c>
      <c r="T239" s="44" t="s">
        <v>46</v>
      </c>
      <c r="U239" s="44" t="s">
        <v>46</v>
      </c>
      <c r="V239" s="44" t="s">
        <v>47</v>
      </c>
      <c r="W239" s="44" t="s">
        <v>46</v>
      </c>
      <c r="X239" s="44" t="s">
        <v>46</v>
      </c>
      <c r="Y239" s="44" t="s">
        <v>46</v>
      </c>
      <c r="Z239" s="44" t="s">
        <v>46</v>
      </c>
      <c r="AA239" s="44" t="s">
        <v>46</v>
      </c>
      <c r="AB239" s="44" t="s">
        <v>1716</v>
      </c>
    </row>
    <row r="240" spans="1:28">
      <c r="A240" s="44" t="s">
        <v>637</v>
      </c>
      <c r="B240" s="44" t="s">
        <v>963</v>
      </c>
      <c r="C240" s="44" t="s">
        <v>1670</v>
      </c>
      <c r="D240" s="44" t="s">
        <v>1794</v>
      </c>
      <c r="E240" s="44" t="s">
        <v>1795</v>
      </c>
      <c r="F240" s="44" t="s">
        <v>1796</v>
      </c>
      <c r="G240" s="44" t="s">
        <v>1797</v>
      </c>
      <c r="H240" s="44">
        <v>12990</v>
      </c>
      <c r="I240" s="44">
        <v>12990</v>
      </c>
      <c r="J240" s="44" t="s">
        <v>1712</v>
      </c>
      <c r="K240" s="44" t="s">
        <v>71</v>
      </c>
      <c r="L240" s="44" t="s">
        <v>38</v>
      </c>
      <c r="M240" s="44" t="s">
        <v>1713</v>
      </c>
      <c r="N240" s="44" t="s">
        <v>1714</v>
      </c>
      <c r="O240" s="44" t="s">
        <v>336</v>
      </c>
      <c r="P240" s="44" t="s">
        <v>1753</v>
      </c>
      <c r="Q240" s="44" t="s">
        <v>46</v>
      </c>
      <c r="R240" s="44" t="s">
        <v>1143</v>
      </c>
      <c r="S240" s="44" t="s">
        <v>45</v>
      </c>
      <c r="T240" s="44" t="s">
        <v>46</v>
      </c>
      <c r="U240" s="44" t="s">
        <v>46</v>
      </c>
      <c r="V240" s="44" t="s">
        <v>47</v>
      </c>
      <c r="W240" s="44" t="s">
        <v>46</v>
      </c>
      <c r="X240" s="44" t="s">
        <v>46</v>
      </c>
      <c r="Y240" s="44" t="s">
        <v>46</v>
      </c>
      <c r="Z240" s="44" t="s">
        <v>46</v>
      </c>
      <c r="AA240" s="44" t="s">
        <v>46</v>
      </c>
      <c r="AB240" s="44" t="s">
        <v>1716</v>
      </c>
    </row>
    <row r="241" spans="1:28">
      <c r="A241" s="44" t="s">
        <v>637</v>
      </c>
      <c r="B241" s="44" t="s">
        <v>963</v>
      </c>
      <c r="C241" s="44" t="s">
        <v>1670</v>
      </c>
      <c r="D241" s="44" t="s">
        <v>1798</v>
      </c>
      <c r="E241" s="44" t="s">
        <v>1799</v>
      </c>
      <c r="F241" s="44" t="s">
        <v>1800</v>
      </c>
      <c r="G241" s="44" t="s">
        <v>1801</v>
      </c>
      <c r="H241" s="44">
        <v>12990</v>
      </c>
      <c r="I241" s="44">
        <v>12990</v>
      </c>
      <c r="J241" s="44" t="s">
        <v>1712</v>
      </c>
      <c r="K241" s="44" t="s">
        <v>71</v>
      </c>
      <c r="L241" s="44" t="s">
        <v>38</v>
      </c>
      <c r="M241" s="44" t="s">
        <v>1713</v>
      </c>
      <c r="N241" s="44" t="s">
        <v>1714</v>
      </c>
      <c r="O241" s="44" t="s">
        <v>306</v>
      </c>
      <c r="P241" s="44" t="s">
        <v>1802</v>
      </c>
      <c r="Q241" s="44" t="s">
        <v>46</v>
      </c>
      <c r="R241" s="44" t="s">
        <v>1143</v>
      </c>
      <c r="S241" s="44" t="s">
        <v>45</v>
      </c>
      <c r="T241" s="44" t="s">
        <v>46</v>
      </c>
      <c r="U241" s="44" t="s">
        <v>46</v>
      </c>
      <c r="V241" s="44" t="s">
        <v>47</v>
      </c>
      <c r="W241" s="44" t="s">
        <v>46</v>
      </c>
      <c r="X241" s="44" t="s">
        <v>46</v>
      </c>
      <c r="Y241" s="44" t="s">
        <v>46</v>
      </c>
      <c r="Z241" s="44" t="s">
        <v>46</v>
      </c>
      <c r="AA241" s="44" t="s">
        <v>46</v>
      </c>
      <c r="AB241" s="44" t="s">
        <v>1716</v>
      </c>
    </row>
    <row r="242" spans="1:28">
      <c r="A242" s="44" t="s">
        <v>637</v>
      </c>
      <c r="B242" s="44" t="s">
        <v>963</v>
      </c>
      <c r="C242" s="44" t="s">
        <v>1670</v>
      </c>
      <c r="D242" s="44" t="s">
        <v>1803</v>
      </c>
      <c r="E242" s="44" t="s">
        <v>1804</v>
      </c>
      <c r="F242" s="44" t="s">
        <v>1805</v>
      </c>
      <c r="G242" s="44" t="s">
        <v>1806</v>
      </c>
      <c r="H242" s="44">
        <v>12990</v>
      </c>
      <c r="I242" s="44">
        <v>12990</v>
      </c>
      <c r="J242" s="44" t="s">
        <v>1712</v>
      </c>
      <c r="K242" s="44" t="s">
        <v>71</v>
      </c>
      <c r="L242" s="44" t="s">
        <v>38</v>
      </c>
      <c r="M242" s="44" t="s">
        <v>1713</v>
      </c>
      <c r="N242" s="44" t="s">
        <v>1714</v>
      </c>
      <c r="O242" s="44" t="s">
        <v>863</v>
      </c>
      <c r="P242" s="44" t="s">
        <v>1802</v>
      </c>
      <c r="Q242" s="44" t="s">
        <v>46</v>
      </c>
      <c r="R242" s="44" t="s">
        <v>1143</v>
      </c>
      <c r="S242" s="44" t="s">
        <v>45</v>
      </c>
      <c r="T242" s="44" t="s">
        <v>46</v>
      </c>
      <c r="U242" s="44" t="s">
        <v>46</v>
      </c>
      <c r="V242" s="44" t="s">
        <v>47</v>
      </c>
      <c r="W242" s="44" t="s">
        <v>46</v>
      </c>
      <c r="X242" s="44" t="s">
        <v>46</v>
      </c>
      <c r="Y242" s="44" t="s">
        <v>46</v>
      </c>
      <c r="Z242" s="44" t="s">
        <v>46</v>
      </c>
      <c r="AA242" s="44" t="s">
        <v>46</v>
      </c>
      <c r="AB242" s="44" t="s">
        <v>1716</v>
      </c>
    </row>
    <row r="243" spans="1:28">
      <c r="A243" s="44" t="s">
        <v>637</v>
      </c>
      <c r="B243" s="44" t="s">
        <v>963</v>
      </c>
      <c r="C243" s="44" t="s">
        <v>1670</v>
      </c>
      <c r="D243" s="44" t="s">
        <v>1807</v>
      </c>
      <c r="E243" s="44" t="s">
        <v>1808</v>
      </c>
      <c r="F243" s="44" t="s">
        <v>1809</v>
      </c>
      <c r="G243" s="44" t="s">
        <v>1810</v>
      </c>
      <c r="H243" s="44">
        <v>12990</v>
      </c>
      <c r="I243" s="44">
        <v>12990</v>
      </c>
      <c r="J243" s="44" t="s">
        <v>1712</v>
      </c>
      <c r="K243" s="44" t="s">
        <v>71</v>
      </c>
      <c r="L243" s="44" t="s">
        <v>38</v>
      </c>
      <c r="M243" s="44" t="s">
        <v>1713</v>
      </c>
      <c r="N243" s="44" t="s">
        <v>1714</v>
      </c>
      <c r="O243" s="44" t="s">
        <v>336</v>
      </c>
      <c r="P243" s="44" t="s">
        <v>1802</v>
      </c>
      <c r="Q243" s="44" t="s">
        <v>46</v>
      </c>
      <c r="R243" s="44" t="s">
        <v>1143</v>
      </c>
      <c r="S243" s="44" t="s">
        <v>45</v>
      </c>
      <c r="T243" s="44" t="s">
        <v>46</v>
      </c>
      <c r="U243" s="44" t="s">
        <v>46</v>
      </c>
      <c r="V243" s="44" t="s">
        <v>47</v>
      </c>
      <c r="W243" s="44" t="s">
        <v>46</v>
      </c>
      <c r="X243" s="44" t="s">
        <v>46</v>
      </c>
      <c r="Y243" s="44" t="s">
        <v>46</v>
      </c>
      <c r="Z243" s="44" t="s">
        <v>46</v>
      </c>
      <c r="AA243" s="44" t="s">
        <v>46</v>
      </c>
      <c r="AB243" s="44" t="s">
        <v>1716</v>
      </c>
    </row>
    <row r="244" spans="1:28">
      <c r="A244" s="44" t="s">
        <v>637</v>
      </c>
      <c r="B244" s="44" t="s">
        <v>963</v>
      </c>
      <c r="C244" s="44" t="s">
        <v>1670</v>
      </c>
      <c r="D244" s="44" t="s">
        <v>1811</v>
      </c>
      <c r="E244" s="44" t="s">
        <v>1812</v>
      </c>
      <c r="F244" s="44" t="s">
        <v>1813</v>
      </c>
      <c r="G244" s="44" t="s">
        <v>1814</v>
      </c>
      <c r="H244" s="44">
        <v>12990</v>
      </c>
      <c r="I244" s="44">
        <v>12990</v>
      </c>
      <c r="J244" s="44" t="s">
        <v>1712</v>
      </c>
      <c r="K244" s="44" t="s">
        <v>71</v>
      </c>
      <c r="L244" s="44" t="s">
        <v>38</v>
      </c>
      <c r="M244" s="44" t="s">
        <v>1713</v>
      </c>
      <c r="N244" s="44" t="s">
        <v>1714</v>
      </c>
      <c r="O244" s="44" t="s">
        <v>306</v>
      </c>
      <c r="P244" s="44" t="s">
        <v>1802</v>
      </c>
      <c r="Q244" s="44" t="s">
        <v>46</v>
      </c>
      <c r="R244" s="44" t="s">
        <v>1143</v>
      </c>
      <c r="S244" s="44" t="s">
        <v>45</v>
      </c>
      <c r="T244" s="44" t="s">
        <v>46</v>
      </c>
      <c r="U244" s="44" t="s">
        <v>46</v>
      </c>
      <c r="V244" s="44" t="s">
        <v>47</v>
      </c>
      <c r="W244" s="44" t="s">
        <v>46</v>
      </c>
      <c r="X244" s="44" t="s">
        <v>46</v>
      </c>
      <c r="Y244" s="44" t="s">
        <v>46</v>
      </c>
      <c r="Z244" s="44" t="s">
        <v>46</v>
      </c>
      <c r="AA244" s="44" t="s">
        <v>46</v>
      </c>
      <c r="AB244" s="44" t="s">
        <v>1716</v>
      </c>
    </row>
    <row r="245" spans="1:28">
      <c r="A245" s="44" t="s">
        <v>637</v>
      </c>
      <c r="B245" s="44" t="s">
        <v>963</v>
      </c>
      <c r="C245" s="44" t="s">
        <v>1670</v>
      </c>
      <c r="D245" s="44" t="s">
        <v>1815</v>
      </c>
      <c r="E245" s="44" t="s">
        <v>1816</v>
      </c>
      <c r="F245" s="44" t="s">
        <v>1817</v>
      </c>
      <c r="G245" s="44" t="s">
        <v>1818</v>
      </c>
      <c r="H245" s="44">
        <v>12990</v>
      </c>
      <c r="I245" s="44">
        <v>12990</v>
      </c>
      <c r="J245" s="44" t="s">
        <v>1712</v>
      </c>
      <c r="K245" s="44" t="s">
        <v>71</v>
      </c>
      <c r="L245" s="44" t="s">
        <v>38</v>
      </c>
      <c r="M245" s="44" t="s">
        <v>1713</v>
      </c>
      <c r="N245" s="44" t="s">
        <v>1714</v>
      </c>
      <c r="O245" s="44" t="s">
        <v>863</v>
      </c>
      <c r="P245" s="44" t="s">
        <v>1802</v>
      </c>
      <c r="Q245" s="44" t="s">
        <v>46</v>
      </c>
      <c r="R245" s="44" t="s">
        <v>1143</v>
      </c>
      <c r="S245" s="44" t="s">
        <v>45</v>
      </c>
      <c r="T245" s="44" t="s">
        <v>46</v>
      </c>
      <c r="U245" s="44" t="s">
        <v>46</v>
      </c>
      <c r="V245" s="44" t="s">
        <v>47</v>
      </c>
      <c r="W245" s="44" t="s">
        <v>46</v>
      </c>
      <c r="X245" s="44" t="s">
        <v>46</v>
      </c>
      <c r="Y245" s="44" t="s">
        <v>46</v>
      </c>
      <c r="Z245" s="44" t="s">
        <v>46</v>
      </c>
      <c r="AA245" s="44" t="s">
        <v>46</v>
      </c>
      <c r="AB245" s="44" t="s">
        <v>1716</v>
      </c>
    </row>
    <row r="246" spans="1:28">
      <c r="A246" s="44" t="s">
        <v>637</v>
      </c>
      <c r="B246" s="44" t="s">
        <v>963</v>
      </c>
      <c r="C246" s="44" t="s">
        <v>1670</v>
      </c>
      <c r="D246" s="44" t="s">
        <v>1819</v>
      </c>
      <c r="E246" s="44" t="s">
        <v>1820</v>
      </c>
      <c r="F246" s="44" t="s">
        <v>1821</v>
      </c>
      <c r="G246" s="44" t="s">
        <v>1822</v>
      </c>
      <c r="H246" s="44">
        <v>12990</v>
      </c>
      <c r="I246" s="44">
        <v>12990</v>
      </c>
      <c r="J246" s="44" t="s">
        <v>1712</v>
      </c>
      <c r="K246" s="44" t="s">
        <v>71</v>
      </c>
      <c r="L246" s="44" t="s">
        <v>38</v>
      </c>
      <c r="M246" s="44" t="s">
        <v>1713</v>
      </c>
      <c r="N246" s="44" t="s">
        <v>1714</v>
      </c>
      <c r="O246" s="44" t="s">
        <v>336</v>
      </c>
      <c r="P246" s="44" t="s">
        <v>1802</v>
      </c>
      <c r="Q246" s="44" t="s">
        <v>46</v>
      </c>
      <c r="R246" s="44" t="s">
        <v>1143</v>
      </c>
      <c r="S246" s="44" t="s">
        <v>45</v>
      </c>
      <c r="T246" s="44" t="s">
        <v>46</v>
      </c>
      <c r="U246" s="44" t="s">
        <v>46</v>
      </c>
      <c r="V246" s="44" t="s">
        <v>47</v>
      </c>
      <c r="W246" s="44" t="s">
        <v>46</v>
      </c>
      <c r="X246" s="44" t="s">
        <v>46</v>
      </c>
      <c r="Y246" s="44" t="s">
        <v>46</v>
      </c>
      <c r="Z246" s="44" t="s">
        <v>46</v>
      </c>
      <c r="AA246" s="44" t="s">
        <v>46</v>
      </c>
      <c r="AB246" s="44" t="s">
        <v>1716</v>
      </c>
    </row>
    <row r="247" spans="1:28">
      <c r="A247" s="44" t="s">
        <v>492</v>
      </c>
      <c r="B247" s="44" t="s">
        <v>963</v>
      </c>
      <c r="C247" s="44" t="s">
        <v>1007</v>
      </c>
      <c r="D247" s="44" t="s">
        <v>1823</v>
      </c>
      <c r="E247" s="44" t="s">
        <v>1824</v>
      </c>
      <c r="F247" s="44" t="s">
        <v>1825</v>
      </c>
      <c r="G247" s="44" t="s">
        <v>1826</v>
      </c>
      <c r="H247" s="44">
        <v>1290</v>
      </c>
      <c r="I247" s="44">
        <v>1090</v>
      </c>
      <c r="J247" s="44" t="s">
        <v>46</v>
      </c>
      <c r="K247" s="44" t="s">
        <v>46</v>
      </c>
      <c r="L247" s="44" t="s">
        <v>367</v>
      </c>
      <c r="M247" s="44" t="s">
        <v>46</v>
      </c>
      <c r="N247" s="44" t="s">
        <v>1827</v>
      </c>
      <c r="O247" s="44" t="s">
        <v>46</v>
      </c>
      <c r="P247" s="44" t="s">
        <v>46</v>
      </c>
      <c r="Q247" s="44" t="s">
        <v>46</v>
      </c>
      <c r="R247" s="44" t="s">
        <v>46</v>
      </c>
      <c r="S247" s="44" t="s">
        <v>45</v>
      </c>
      <c r="T247" s="44" t="s">
        <v>46</v>
      </c>
      <c r="U247" s="44" t="s">
        <v>46</v>
      </c>
      <c r="V247" s="44" t="s">
        <v>46</v>
      </c>
      <c r="W247" s="44" t="s">
        <v>46</v>
      </c>
      <c r="X247" s="44" t="s">
        <v>46</v>
      </c>
      <c r="Y247" s="44" t="s">
        <v>46</v>
      </c>
      <c r="Z247" s="44" t="s">
        <v>46</v>
      </c>
      <c r="AA247" s="44" t="s">
        <v>46</v>
      </c>
      <c r="AB247" s="44" t="s">
        <v>46</v>
      </c>
    </row>
    <row r="248" spans="1:28">
      <c r="A248" s="44" t="s">
        <v>492</v>
      </c>
      <c r="B248" s="44" t="s">
        <v>963</v>
      </c>
      <c r="C248" s="44" t="s">
        <v>1007</v>
      </c>
      <c r="D248" s="44" t="s">
        <v>1828</v>
      </c>
      <c r="E248" s="44" t="s">
        <v>1829</v>
      </c>
      <c r="F248" s="44" t="s">
        <v>1830</v>
      </c>
      <c r="G248" s="44" t="s">
        <v>1831</v>
      </c>
      <c r="H248" s="44">
        <v>990</v>
      </c>
      <c r="I248" s="44">
        <v>890</v>
      </c>
      <c r="J248" s="44" t="s">
        <v>46</v>
      </c>
      <c r="K248" s="44" t="s">
        <v>46</v>
      </c>
      <c r="L248" s="44" t="s">
        <v>367</v>
      </c>
      <c r="M248" s="44" t="s">
        <v>46</v>
      </c>
      <c r="N248" s="44" t="s">
        <v>1827</v>
      </c>
      <c r="O248" s="44" t="s">
        <v>46</v>
      </c>
      <c r="P248" s="44" t="s">
        <v>46</v>
      </c>
      <c r="Q248" s="44" t="s">
        <v>46</v>
      </c>
      <c r="R248" s="44" t="s">
        <v>46</v>
      </c>
      <c r="S248" s="44" t="s">
        <v>45</v>
      </c>
      <c r="T248" s="44" t="s">
        <v>46</v>
      </c>
      <c r="U248" s="44" t="s">
        <v>46</v>
      </c>
      <c r="V248" s="44" t="s">
        <v>46</v>
      </c>
      <c r="W248" s="44" t="s">
        <v>46</v>
      </c>
      <c r="X248" s="44" t="s">
        <v>46</v>
      </c>
      <c r="Y248" s="44" t="s">
        <v>46</v>
      </c>
      <c r="Z248" s="44" t="s">
        <v>46</v>
      </c>
      <c r="AA248" s="44" t="s">
        <v>46</v>
      </c>
      <c r="AB248" s="44" t="s">
        <v>46</v>
      </c>
    </row>
    <row r="249" spans="1:28">
      <c r="A249" s="44" t="s">
        <v>155</v>
      </c>
      <c r="B249" s="44" t="s">
        <v>963</v>
      </c>
      <c r="C249" s="44" t="s">
        <v>1007</v>
      </c>
      <c r="D249" s="44" t="s">
        <v>1832</v>
      </c>
      <c r="E249" s="44" t="s">
        <v>1833</v>
      </c>
      <c r="F249" s="44" t="s">
        <v>1834</v>
      </c>
      <c r="G249" s="44" t="s">
        <v>1835</v>
      </c>
      <c r="H249" s="44">
        <v>18900</v>
      </c>
      <c r="I249" s="44">
        <v>14900</v>
      </c>
      <c r="J249" s="44" t="s">
        <v>1836</v>
      </c>
      <c r="K249" s="44" t="s">
        <v>37</v>
      </c>
      <c r="L249" s="44" t="s">
        <v>38</v>
      </c>
      <c r="M249" s="44" t="s">
        <v>1837</v>
      </c>
      <c r="N249" s="44" t="s">
        <v>46</v>
      </c>
      <c r="O249" s="44" t="s">
        <v>1151</v>
      </c>
      <c r="P249" s="44" t="s">
        <v>46</v>
      </c>
      <c r="Q249" s="44" t="s">
        <v>1838</v>
      </c>
      <c r="R249" s="44" t="s">
        <v>44</v>
      </c>
      <c r="S249" s="44" t="s">
        <v>45</v>
      </c>
      <c r="T249" s="44" t="s">
        <v>46</v>
      </c>
      <c r="U249" s="44" t="s">
        <v>46</v>
      </c>
      <c r="V249" s="44" t="s">
        <v>47</v>
      </c>
      <c r="W249" s="44" t="s">
        <v>47</v>
      </c>
      <c r="X249" s="44" t="s">
        <v>46</v>
      </c>
      <c r="Y249" s="44" t="s">
        <v>46</v>
      </c>
      <c r="Z249" s="44" t="s">
        <v>46</v>
      </c>
      <c r="AA249" s="44" t="s">
        <v>46</v>
      </c>
      <c r="AB249" s="44" t="s">
        <v>1839</v>
      </c>
    </row>
    <row r="250" spans="1:28">
      <c r="A250" s="44" t="s">
        <v>155</v>
      </c>
      <c r="B250" s="44" t="s">
        <v>963</v>
      </c>
      <c r="C250" s="44" t="s">
        <v>1007</v>
      </c>
      <c r="D250" s="44" t="s">
        <v>1840</v>
      </c>
      <c r="E250" s="44" t="s">
        <v>1841</v>
      </c>
      <c r="F250" s="44" t="s">
        <v>1842</v>
      </c>
      <c r="G250" s="44" t="s">
        <v>1843</v>
      </c>
      <c r="H250" s="44">
        <v>24900</v>
      </c>
      <c r="I250" s="44">
        <v>22900</v>
      </c>
      <c r="J250" s="44" t="s">
        <v>1582</v>
      </c>
      <c r="K250" s="44" t="s">
        <v>71</v>
      </c>
      <c r="L250" s="44" t="s">
        <v>38</v>
      </c>
      <c r="M250" s="44" t="s">
        <v>1583</v>
      </c>
      <c r="N250" s="44" t="s">
        <v>438</v>
      </c>
      <c r="O250" s="44" t="s">
        <v>1844</v>
      </c>
      <c r="P250" s="44" t="s">
        <v>46</v>
      </c>
      <c r="Q250" s="44" t="s">
        <v>1845</v>
      </c>
      <c r="R250" s="44" t="s">
        <v>1090</v>
      </c>
      <c r="S250" s="44" t="s">
        <v>45</v>
      </c>
      <c r="T250" s="44" t="s">
        <v>46</v>
      </c>
      <c r="U250" s="44" t="s">
        <v>46</v>
      </c>
      <c r="V250" s="44" t="s">
        <v>1169</v>
      </c>
      <c r="W250" s="44" t="s">
        <v>1019</v>
      </c>
      <c r="X250" s="44" t="s">
        <v>46</v>
      </c>
      <c r="Y250" s="44" t="s">
        <v>46</v>
      </c>
      <c r="Z250" s="44" t="s">
        <v>46</v>
      </c>
      <c r="AA250" s="44" t="s">
        <v>46</v>
      </c>
      <c r="AB250" s="44" t="s">
        <v>1846</v>
      </c>
    </row>
    <row r="251" spans="1:28">
      <c r="A251" s="44" t="s">
        <v>155</v>
      </c>
      <c r="B251" s="44" t="s">
        <v>963</v>
      </c>
      <c r="C251" s="44" t="s">
        <v>1007</v>
      </c>
      <c r="D251" s="44" t="s">
        <v>1847</v>
      </c>
      <c r="E251" s="44" t="s">
        <v>1848</v>
      </c>
      <c r="F251" s="44" t="s">
        <v>1849</v>
      </c>
      <c r="G251" s="44" t="s">
        <v>1850</v>
      </c>
      <c r="H251" s="44">
        <v>38900</v>
      </c>
      <c r="I251" s="44">
        <v>32900</v>
      </c>
      <c r="J251" s="44" t="s">
        <v>1582</v>
      </c>
      <c r="K251" s="44" t="s">
        <v>71</v>
      </c>
      <c r="L251" s="44" t="s">
        <v>38</v>
      </c>
      <c r="M251" s="44" t="s">
        <v>1583</v>
      </c>
      <c r="N251" s="44" t="s">
        <v>438</v>
      </c>
      <c r="O251" s="44" t="s">
        <v>1610</v>
      </c>
      <c r="P251" s="44" t="s">
        <v>46</v>
      </c>
      <c r="Q251" s="44" t="s">
        <v>1845</v>
      </c>
      <c r="R251" s="44" t="s">
        <v>1090</v>
      </c>
      <c r="S251" s="44" t="s">
        <v>45</v>
      </c>
      <c r="T251" s="44" t="s">
        <v>46</v>
      </c>
      <c r="U251" s="44" t="s">
        <v>46</v>
      </c>
      <c r="V251" s="44" t="s">
        <v>1169</v>
      </c>
      <c r="W251" s="44" t="s">
        <v>1019</v>
      </c>
      <c r="X251" s="44" t="s">
        <v>46</v>
      </c>
      <c r="Y251" s="44" t="s">
        <v>46</v>
      </c>
      <c r="Z251" s="44" t="s">
        <v>46</v>
      </c>
      <c r="AA251" s="44" t="s">
        <v>46</v>
      </c>
      <c r="AB251" s="44" t="s">
        <v>1851</v>
      </c>
    </row>
    <row r="252" spans="1:28">
      <c r="A252" s="44" t="s">
        <v>492</v>
      </c>
      <c r="B252" s="44" t="s">
        <v>963</v>
      </c>
      <c r="C252" s="44" t="s">
        <v>1007</v>
      </c>
      <c r="D252" s="44" t="s">
        <v>1852</v>
      </c>
      <c r="E252" s="44" t="s">
        <v>1853</v>
      </c>
      <c r="F252" s="44" t="s">
        <v>1854</v>
      </c>
      <c r="G252" s="44" t="s">
        <v>1855</v>
      </c>
      <c r="H252" s="44">
        <v>26800</v>
      </c>
      <c r="I252" s="44">
        <v>20400</v>
      </c>
      <c r="J252" s="44" t="s">
        <v>1166</v>
      </c>
      <c r="K252" s="44" t="s">
        <v>46</v>
      </c>
      <c r="L252" s="44" t="s">
        <v>38</v>
      </c>
      <c r="M252" s="44" t="s">
        <v>1856</v>
      </c>
      <c r="N252" s="44" t="s">
        <v>492</v>
      </c>
      <c r="O252" s="44" t="s">
        <v>1235</v>
      </c>
      <c r="P252" s="44" t="s">
        <v>1857</v>
      </c>
      <c r="Q252" s="44" t="s">
        <v>1858</v>
      </c>
      <c r="R252" s="44" t="s">
        <v>1090</v>
      </c>
      <c r="S252" s="44" t="s">
        <v>45</v>
      </c>
      <c r="T252" s="44" t="s">
        <v>46</v>
      </c>
      <c r="U252" s="44" t="s">
        <v>46</v>
      </c>
      <c r="V252" s="44" t="s">
        <v>1169</v>
      </c>
      <c r="W252" s="44" t="s">
        <v>1019</v>
      </c>
      <c r="X252" s="44" t="s">
        <v>46</v>
      </c>
      <c r="Y252" s="44" t="s">
        <v>46</v>
      </c>
      <c r="Z252" s="44" t="s">
        <v>46</v>
      </c>
      <c r="AA252" s="44" t="s">
        <v>46</v>
      </c>
      <c r="AB252" s="44" t="s">
        <v>1859</v>
      </c>
    </row>
    <row r="253" spans="1:28">
      <c r="A253" s="44" t="s">
        <v>492</v>
      </c>
      <c r="B253" s="44" t="s">
        <v>963</v>
      </c>
      <c r="C253" s="44" t="s">
        <v>1007</v>
      </c>
      <c r="D253" s="44" t="s">
        <v>1860</v>
      </c>
      <c r="E253" s="44" t="s">
        <v>1861</v>
      </c>
      <c r="F253" s="44" t="s">
        <v>1862</v>
      </c>
      <c r="G253" s="44" t="s">
        <v>1863</v>
      </c>
      <c r="H253" s="44">
        <v>36800</v>
      </c>
      <c r="I253" s="44">
        <v>31200</v>
      </c>
      <c r="J253" s="44" t="s">
        <v>1166</v>
      </c>
      <c r="K253" s="44" t="s">
        <v>46</v>
      </c>
      <c r="L253" s="44" t="s">
        <v>38</v>
      </c>
      <c r="M253" s="44" t="s">
        <v>1864</v>
      </c>
      <c r="N253" s="44" t="s">
        <v>492</v>
      </c>
      <c r="O253" s="44" t="s">
        <v>1235</v>
      </c>
      <c r="P253" s="44" t="s">
        <v>1865</v>
      </c>
      <c r="Q253" s="44" t="s">
        <v>1866</v>
      </c>
      <c r="R253" s="44" t="s">
        <v>1090</v>
      </c>
      <c r="S253" s="44" t="s">
        <v>45</v>
      </c>
      <c r="T253" s="44" t="s">
        <v>46</v>
      </c>
      <c r="U253" s="44" t="s">
        <v>46</v>
      </c>
      <c r="V253" s="44" t="s">
        <v>1169</v>
      </c>
      <c r="W253" s="44" t="s">
        <v>1019</v>
      </c>
      <c r="X253" s="44" t="s">
        <v>46</v>
      </c>
      <c r="Y253" s="44" t="s">
        <v>46</v>
      </c>
      <c r="Z253" s="44" t="s">
        <v>46</v>
      </c>
      <c r="AA253" s="44" t="s">
        <v>46</v>
      </c>
      <c r="AB253" s="44" t="s">
        <v>1867</v>
      </c>
    </row>
    <row r="254" spans="1:28">
      <c r="A254" s="44" t="s">
        <v>50</v>
      </c>
      <c r="B254" s="44" t="s">
        <v>963</v>
      </c>
      <c r="C254" s="44" t="s">
        <v>1007</v>
      </c>
      <c r="D254" s="44" t="s">
        <v>1868</v>
      </c>
      <c r="E254" s="44" t="s">
        <v>1869</v>
      </c>
      <c r="F254" s="44" t="s">
        <v>1870</v>
      </c>
      <c r="G254" s="44" t="s">
        <v>1871</v>
      </c>
      <c r="H254" s="44">
        <v>23900</v>
      </c>
      <c r="I254" s="44">
        <v>21900</v>
      </c>
      <c r="J254" s="44" t="s">
        <v>46</v>
      </c>
      <c r="K254" s="44" t="s">
        <v>46</v>
      </c>
      <c r="L254" s="44" t="s">
        <v>38</v>
      </c>
      <c r="M254" s="44" t="s">
        <v>46</v>
      </c>
      <c r="N254" s="44" t="s">
        <v>57</v>
      </c>
      <c r="O254" s="44" t="s">
        <v>1872</v>
      </c>
      <c r="P254" s="44" t="s">
        <v>1873</v>
      </c>
      <c r="Q254" s="44" t="s">
        <v>1874</v>
      </c>
      <c r="R254" s="44" t="s">
        <v>1044</v>
      </c>
      <c r="S254" s="44" t="s">
        <v>45</v>
      </c>
      <c r="T254" s="44" t="s">
        <v>46</v>
      </c>
      <c r="U254" s="44" t="s">
        <v>46</v>
      </c>
      <c r="V254" s="44" t="s">
        <v>47</v>
      </c>
      <c r="W254" s="44" t="s">
        <v>1019</v>
      </c>
      <c r="X254" s="44" t="s">
        <v>46</v>
      </c>
      <c r="Y254" s="44" t="s">
        <v>46</v>
      </c>
      <c r="Z254" s="44">
        <v>375</v>
      </c>
      <c r="AA254" s="44" t="s">
        <v>46</v>
      </c>
      <c r="AB254" s="44" t="s">
        <v>1875</v>
      </c>
    </row>
    <row r="255" spans="1:28">
      <c r="A255" s="44" t="s">
        <v>50</v>
      </c>
      <c r="B255" s="44" t="s">
        <v>963</v>
      </c>
      <c r="C255" s="44" t="s">
        <v>1007</v>
      </c>
      <c r="D255" s="44" t="s">
        <v>1876</v>
      </c>
      <c r="E255" s="44" t="s">
        <v>1877</v>
      </c>
      <c r="F255" s="44" t="s">
        <v>1878</v>
      </c>
      <c r="G255" s="44" t="s">
        <v>1879</v>
      </c>
      <c r="H255" s="44">
        <v>32900</v>
      </c>
      <c r="I255" s="44">
        <v>29500</v>
      </c>
      <c r="J255" s="44" t="s">
        <v>1582</v>
      </c>
      <c r="K255" s="44" t="s">
        <v>71</v>
      </c>
      <c r="L255" s="44" t="s">
        <v>38</v>
      </c>
      <c r="M255" s="44" t="s">
        <v>46</v>
      </c>
      <c r="N255" s="44" t="s">
        <v>57</v>
      </c>
      <c r="O255" s="44" t="s">
        <v>1026</v>
      </c>
      <c r="P255" s="44" t="s">
        <v>1880</v>
      </c>
      <c r="Q255" s="44" t="s">
        <v>1881</v>
      </c>
      <c r="R255" s="44" t="s">
        <v>1090</v>
      </c>
      <c r="S255" s="44" t="s">
        <v>45</v>
      </c>
      <c r="T255" s="44" t="s">
        <v>46</v>
      </c>
      <c r="U255" s="44" t="s">
        <v>46</v>
      </c>
      <c r="V255" s="44" t="s">
        <v>47</v>
      </c>
      <c r="W255" s="44" t="s">
        <v>1019</v>
      </c>
      <c r="X255" s="44" t="s">
        <v>46</v>
      </c>
      <c r="Y255" s="44" t="s">
        <v>46</v>
      </c>
      <c r="Z255" s="44">
        <v>608</v>
      </c>
      <c r="AA255" s="44" t="s">
        <v>46</v>
      </c>
      <c r="AB255" s="44" t="s">
        <v>1882</v>
      </c>
    </row>
    <row r="256" spans="1:28">
      <c r="A256" s="44" t="s">
        <v>50</v>
      </c>
      <c r="B256" s="44" t="s">
        <v>963</v>
      </c>
      <c r="C256" s="44" t="s">
        <v>1007</v>
      </c>
      <c r="D256" s="44" t="s">
        <v>1883</v>
      </c>
      <c r="E256" s="44" t="s">
        <v>1884</v>
      </c>
      <c r="F256" s="44" t="s">
        <v>1885</v>
      </c>
      <c r="G256" s="44" t="s">
        <v>1886</v>
      </c>
      <c r="H256" s="44">
        <v>32900</v>
      </c>
      <c r="I256" s="44">
        <v>27810</v>
      </c>
      <c r="J256" s="44" t="s">
        <v>1582</v>
      </c>
      <c r="K256" s="44" t="s">
        <v>71</v>
      </c>
      <c r="L256" s="44" t="s">
        <v>38</v>
      </c>
      <c r="M256" s="44" t="s">
        <v>46</v>
      </c>
      <c r="N256" s="44" t="s">
        <v>94</v>
      </c>
      <c r="O256" s="44" t="s">
        <v>1051</v>
      </c>
      <c r="P256" s="44" t="s">
        <v>1887</v>
      </c>
      <c r="Q256" s="44" t="s">
        <v>1888</v>
      </c>
      <c r="R256" s="44" t="s">
        <v>44</v>
      </c>
      <c r="S256" s="44" t="s">
        <v>45</v>
      </c>
      <c r="T256" s="44" t="s">
        <v>46</v>
      </c>
      <c r="U256" s="44" t="s">
        <v>46</v>
      </c>
      <c r="V256" s="44" t="s">
        <v>47</v>
      </c>
      <c r="W256" s="44" t="s">
        <v>1019</v>
      </c>
      <c r="X256" s="44" t="s">
        <v>46</v>
      </c>
      <c r="Y256" s="44" t="s">
        <v>46</v>
      </c>
      <c r="Z256" s="44">
        <v>324</v>
      </c>
      <c r="AA256" s="44" t="s">
        <v>46</v>
      </c>
      <c r="AB256" s="44" t="s">
        <v>1889</v>
      </c>
    </row>
    <row r="257" spans="1:28">
      <c r="A257" s="44" t="s">
        <v>50</v>
      </c>
      <c r="B257" s="44" t="s">
        <v>963</v>
      </c>
      <c r="C257" s="44" t="s">
        <v>1007</v>
      </c>
      <c r="D257" s="44" t="s">
        <v>1890</v>
      </c>
      <c r="E257" s="44" t="s">
        <v>1891</v>
      </c>
      <c r="F257" s="44" t="s">
        <v>1892</v>
      </c>
      <c r="G257" s="44" t="s">
        <v>1893</v>
      </c>
      <c r="H257" s="44">
        <v>27900</v>
      </c>
      <c r="I257" s="44">
        <v>22900</v>
      </c>
      <c r="J257" s="44" t="s">
        <v>1894</v>
      </c>
      <c r="K257" s="44" t="s">
        <v>123</v>
      </c>
      <c r="L257" s="44" t="s">
        <v>38</v>
      </c>
      <c r="M257" s="44" t="s">
        <v>46</v>
      </c>
      <c r="N257" s="44" t="s">
        <v>57</v>
      </c>
      <c r="O257" s="44" t="s">
        <v>1610</v>
      </c>
      <c r="P257" s="44" t="s">
        <v>1895</v>
      </c>
      <c r="Q257" s="44" t="s">
        <v>1896</v>
      </c>
      <c r="R257" s="44" t="s">
        <v>1044</v>
      </c>
      <c r="S257" s="44" t="s">
        <v>45</v>
      </c>
      <c r="T257" s="44" t="s">
        <v>46</v>
      </c>
      <c r="U257" s="44" t="s">
        <v>46</v>
      </c>
      <c r="V257" s="44" t="s">
        <v>47</v>
      </c>
      <c r="W257" s="44" t="s">
        <v>1019</v>
      </c>
      <c r="X257" s="44" t="s">
        <v>46</v>
      </c>
      <c r="Y257" s="44" t="s">
        <v>46</v>
      </c>
      <c r="Z257" s="44">
        <v>332</v>
      </c>
      <c r="AA257" s="44" t="s">
        <v>46</v>
      </c>
      <c r="AB257" s="44" t="s">
        <v>1897</v>
      </c>
    </row>
    <row r="258" spans="1:28">
      <c r="A258" s="44" t="s">
        <v>29</v>
      </c>
      <c r="B258" s="44" t="s">
        <v>963</v>
      </c>
      <c r="C258" s="44" t="s">
        <v>1007</v>
      </c>
      <c r="D258" s="44" t="s">
        <v>1898</v>
      </c>
      <c r="E258" s="44" t="s">
        <v>1899</v>
      </c>
      <c r="F258" s="44" t="s">
        <v>1900</v>
      </c>
      <c r="G258" s="44" t="s">
        <v>1901</v>
      </c>
      <c r="H258" s="44">
        <v>80900</v>
      </c>
      <c r="I258" s="44">
        <v>69900</v>
      </c>
      <c r="J258" s="44" t="s">
        <v>1582</v>
      </c>
      <c r="K258" s="44" t="s">
        <v>71</v>
      </c>
      <c r="L258" s="44" t="s">
        <v>38</v>
      </c>
      <c r="M258" s="44" t="s">
        <v>46</v>
      </c>
      <c r="N258" s="44" t="s">
        <v>286</v>
      </c>
      <c r="O258" s="44" t="s">
        <v>1115</v>
      </c>
      <c r="P258" s="44" t="s">
        <v>1902</v>
      </c>
      <c r="Q258" s="44" t="s">
        <v>1903</v>
      </c>
      <c r="R258" s="44" t="s">
        <v>1090</v>
      </c>
      <c r="S258" s="44" t="s">
        <v>45</v>
      </c>
      <c r="T258" s="44" t="s">
        <v>46</v>
      </c>
      <c r="U258" s="44" t="s">
        <v>46</v>
      </c>
      <c r="V258" s="44" t="s">
        <v>47</v>
      </c>
      <c r="W258" s="44" t="s">
        <v>1019</v>
      </c>
      <c r="X258" s="44" t="s">
        <v>46</v>
      </c>
      <c r="Y258" s="44" t="s">
        <v>46</v>
      </c>
      <c r="Z258" s="44" t="s">
        <v>46</v>
      </c>
      <c r="AA258" s="44" t="s">
        <v>46</v>
      </c>
      <c r="AB258" s="44" t="s">
        <v>1904</v>
      </c>
    </row>
    <row r="259" spans="1:28">
      <c r="A259" s="44" t="s">
        <v>29</v>
      </c>
      <c r="B259" s="44" t="s">
        <v>963</v>
      </c>
      <c r="C259" s="44" t="s">
        <v>1007</v>
      </c>
      <c r="D259" s="44" t="s">
        <v>1905</v>
      </c>
      <c r="E259" s="44" t="s">
        <v>1906</v>
      </c>
      <c r="F259" s="44" t="s">
        <v>1907</v>
      </c>
      <c r="G259" s="44" t="s">
        <v>1908</v>
      </c>
      <c r="H259" s="44">
        <v>62900</v>
      </c>
      <c r="I259" s="44">
        <v>62900</v>
      </c>
      <c r="J259" s="44" t="s">
        <v>1582</v>
      </c>
      <c r="K259" s="44" t="s">
        <v>71</v>
      </c>
      <c r="L259" s="44" t="s">
        <v>38</v>
      </c>
      <c r="M259" s="44" t="s">
        <v>46</v>
      </c>
      <c r="N259" s="44" t="s">
        <v>1120</v>
      </c>
      <c r="O259" s="44" t="s">
        <v>1909</v>
      </c>
      <c r="P259" s="44" t="s">
        <v>46</v>
      </c>
      <c r="Q259" s="44" t="s">
        <v>1910</v>
      </c>
      <c r="R259" s="44" t="s">
        <v>1090</v>
      </c>
      <c r="S259" s="44" t="s">
        <v>45</v>
      </c>
      <c r="T259" s="44" t="s">
        <v>46</v>
      </c>
      <c r="U259" s="44" t="s">
        <v>46</v>
      </c>
      <c r="V259" s="44" t="s">
        <v>47</v>
      </c>
      <c r="W259" s="44" t="s">
        <v>1019</v>
      </c>
      <c r="X259" s="44" t="s">
        <v>46</v>
      </c>
      <c r="Y259" s="44" t="s">
        <v>46</v>
      </c>
      <c r="Z259" s="44" t="s">
        <v>46</v>
      </c>
      <c r="AA259" s="44" t="s">
        <v>46</v>
      </c>
      <c r="AB259" s="44" t="s">
        <v>1911</v>
      </c>
    </row>
    <row r="260" spans="1:28">
      <c r="A260" s="44" t="s">
        <v>29</v>
      </c>
      <c r="B260" s="44" t="s">
        <v>963</v>
      </c>
      <c r="C260" s="44" t="s">
        <v>1007</v>
      </c>
      <c r="D260" s="44" t="s">
        <v>1912</v>
      </c>
      <c r="E260" s="44" t="s">
        <v>1913</v>
      </c>
      <c r="F260" s="44" t="s">
        <v>1914</v>
      </c>
      <c r="G260" s="44" t="s">
        <v>1915</v>
      </c>
      <c r="H260" s="44">
        <v>59900</v>
      </c>
      <c r="I260" s="44">
        <v>59900</v>
      </c>
      <c r="J260" s="44" t="s">
        <v>1582</v>
      </c>
      <c r="K260" s="44" t="s">
        <v>71</v>
      </c>
      <c r="L260" s="44" t="s">
        <v>38</v>
      </c>
      <c r="M260" s="44" t="s">
        <v>46</v>
      </c>
      <c r="N260" s="44" t="s">
        <v>1120</v>
      </c>
      <c r="O260" s="44" t="s">
        <v>1610</v>
      </c>
      <c r="P260" s="44" t="s">
        <v>46</v>
      </c>
      <c r="Q260" s="44" t="s">
        <v>1910</v>
      </c>
      <c r="R260" s="44" t="s">
        <v>1090</v>
      </c>
      <c r="S260" s="44" t="s">
        <v>45</v>
      </c>
      <c r="T260" s="44" t="s">
        <v>46</v>
      </c>
      <c r="U260" s="44" t="s">
        <v>46</v>
      </c>
      <c r="V260" s="44" t="s">
        <v>47</v>
      </c>
      <c r="W260" s="44" t="s">
        <v>1019</v>
      </c>
      <c r="X260" s="44" t="s">
        <v>46</v>
      </c>
      <c r="Y260" s="44" t="s">
        <v>46</v>
      </c>
      <c r="Z260" s="44" t="s">
        <v>46</v>
      </c>
      <c r="AA260" s="44" t="s">
        <v>46</v>
      </c>
      <c r="AB260" s="44" t="s">
        <v>1911</v>
      </c>
    </row>
    <row r="261" spans="1:28">
      <c r="A261" s="44" t="s">
        <v>29</v>
      </c>
      <c r="B261" s="44" t="s">
        <v>963</v>
      </c>
      <c r="C261" s="44" t="s">
        <v>1007</v>
      </c>
      <c r="D261" s="44" t="s">
        <v>1916</v>
      </c>
      <c r="E261" s="44" t="s">
        <v>1917</v>
      </c>
      <c r="F261" s="44" t="s">
        <v>1918</v>
      </c>
      <c r="G261" s="44" t="s">
        <v>1919</v>
      </c>
      <c r="H261" s="44">
        <v>52900</v>
      </c>
      <c r="I261" s="44">
        <v>52900</v>
      </c>
      <c r="J261" s="44" t="s">
        <v>1582</v>
      </c>
      <c r="K261" s="44" t="s">
        <v>71</v>
      </c>
      <c r="L261" s="44" t="s">
        <v>38</v>
      </c>
      <c r="M261" s="44" t="s">
        <v>46</v>
      </c>
      <c r="N261" s="44" t="s">
        <v>1120</v>
      </c>
      <c r="O261" s="44" t="s">
        <v>1909</v>
      </c>
      <c r="P261" s="44" t="s">
        <v>46</v>
      </c>
      <c r="Q261" s="44" t="s">
        <v>1910</v>
      </c>
      <c r="R261" s="44" t="s">
        <v>1090</v>
      </c>
      <c r="S261" s="44" t="s">
        <v>45</v>
      </c>
      <c r="T261" s="44" t="s">
        <v>46</v>
      </c>
      <c r="U261" s="44" t="s">
        <v>46</v>
      </c>
      <c r="V261" s="44" t="s">
        <v>47</v>
      </c>
      <c r="W261" s="44" t="s">
        <v>1019</v>
      </c>
      <c r="X261" s="44" t="s">
        <v>46</v>
      </c>
      <c r="Y261" s="44" t="s">
        <v>46</v>
      </c>
      <c r="Z261" s="44" t="s">
        <v>46</v>
      </c>
      <c r="AA261" s="44" t="s">
        <v>46</v>
      </c>
      <c r="AB261" s="44" t="s">
        <v>1911</v>
      </c>
    </row>
    <row r="262" spans="1:28">
      <c r="A262" s="44" t="s">
        <v>29</v>
      </c>
      <c r="B262" s="44" t="s">
        <v>963</v>
      </c>
      <c r="C262" s="44" t="s">
        <v>1007</v>
      </c>
      <c r="D262" s="44" t="s">
        <v>1920</v>
      </c>
      <c r="E262" s="44" t="s">
        <v>1921</v>
      </c>
      <c r="F262" s="44" t="s">
        <v>1922</v>
      </c>
      <c r="G262" s="44" t="s">
        <v>1923</v>
      </c>
      <c r="H262" s="44">
        <v>49900</v>
      </c>
      <c r="I262" s="44">
        <v>49900</v>
      </c>
      <c r="J262" s="44" t="s">
        <v>1582</v>
      </c>
      <c r="K262" s="44" t="s">
        <v>71</v>
      </c>
      <c r="L262" s="44" t="s">
        <v>38</v>
      </c>
      <c r="M262" s="44" t="s">
        <v>46</v>
      </c>
      <c r="N262" s="44" t="s">
        <v>1120</v>
      </c>
      <c r="O262" s="44" t="s">
        <v>1610</v>
      </c>
      <c r="P262" s="44" t="s">
        <v>46</v>
      </c>
      <c r="Q262" s="44" t="s">
        <v>1910</v>
      </c>
      <c r="R262" s="44" t="s">
        <v>1090</v>
      </c>
      <c r="S262" s="44" t="s">
        <v>45</v>
      </c>
      <c r="T262" s="44" t="s">
        <v>46</v>
      </c>
      <c r="U262" s="44" t="s">
        <v>46</v>
      </c>
      <c r="V262" s="44" t="s">
        <v>47</v>
      </c>
      <c r="W262" s="44" t="s">
        <v>1019</v>
      </c>
      <c r="X262" s="44" t="s">
        <v>46</v>
      </c>
      <c r="Y262" s="44" t="s">
        <v>46</v>
      </c>
      <c r="Z262" s="44" t="s">
        <v>46</v>
      </c>
      <c r="AA262" s="44" t="s">
        <v>46</v>
      </c>
      <c r="AB262" s="44" t="s">
        <v>1911</v>
      </c>
    </row>
    <row r="263" spans="1:28">
      <c r="A263" s="44" t="s">
        <v>29</v>
      </c>
      <c r="B263" s="44" t="s">
        <v>963</v>
      </c>
      <c r="C263" s="44" t="s">
        <v>1007</v>
      </c>
      <c r="D263" s="44" t="s">
        <v>1924</v>
      </c>
      <c r="E263" s="44" t="s">
        <v>1925</v>
      </c>
      <c r="F263" s="44" t="s">
        <v>1926</v>
      </c>
      <c r="G263" s="44" t="s">
        <v>1927</v>
      </c>
      <c r="H263" s="44">
        <v>51900</v>
      </c>
      <c r="I263" s="44">
        <v>45900</v>
      </c>
      <c r="J263" s="44" t="s">
        <v>1582</v>
      </c>
      <c r="K263" s="44" t="s">
        <v>71</v>
      </c>
      <c r="L263" s="44" t="s">
        <v>38</v>
      </c>
      <c r="M263" s="44" t="s">
        <v>46</v>
      </c>
      <c r="N263" s="44" t="s">
        <v>286</v>
      </c>
      <c r="O263" s="44" t="s">
        <v>1070</v>
      </c>
      <c r="P263" s="44" t="s">
        <v>1928</v>
      </c>
      <c r="Q263" s="44" t="s">
        <v>1929</v>
      </c>
      <c r="R263" s="44" t="s">
        <v>1090</v>
      </c>
      <c r="S263" s="44" t="s">
        <v>45</v>
      </c>
      <c r="T263" s="44" t="s">
        <v>46</v>
      </c>
      <c r="U263" s="44" t="s">
        <v>46</v>
      </c>
      <c r="V263" s="44" t="s">
        <v>47</v>
      </c>
      <c r="W263" s="44" t="s">
        <v>1019</v>
      </c>
      <c r="X263" s="44" t="s">
        <v>46</v>
      </c>
      <c r="Y263" s="44" t="s">
        <v>46</v>
      </c>
      <c r="Z263" s="44" t="s">
        <v>46</v>
      </c>
      <c r="AA263" s="44" t="s">
        <v>46</v>
      </c>
      <c r="AB263" s="44" t="s">
        <v>1930</v>
      </c>
    </row>
    <row r="264" spans="1:28">
      <c r="A264" s="44" t="s">
        <v>29</v>
      </c>
      <c r="B264" s="44" t="s">
        <v>963</v>
      </c>
      <c r="C264" s="44" t="s">
        <v>1007</v>
      </c>
      <c r="D264" s="44" t="s">
        <v>1931</v>
      </c>
      <c r="E264" s="44" t="s">
        <v>1932</v>
      </c>
      <c r="F264" s="44" t="s">
        <v>1933</v>
      </c>
      <c r="G264" s="44" t="s">
        <v>1934</v>
      </c>
      <c r="H264" s="44">
        <v>45900</v>
      </c>
      <c r="I264" s="44">
        <v>40900</v>
      </c>
      <c r="J264" s="44" t="s">
        <v>1582</v>
      </c>
      <c r="K264" s="44" t="s">
        <v>71</v>
      </c>
      <c r="L264" s="44" t="s">
        <v>38</v>
      </c>
      <c r="M264" s="44" t="s">
        <v>46</v>
      </c>
      <c r="N264" s="44" t="s">
        <v>286</v>
      </c>
      <c r="O264" s="44" t="s">
        <v>1935</v>
      </c>
      <c r="P264" s="44" t="s">
        <v>281</v>
      </c>
      <c r="Q264" s="44" t="s">
        <v>1128</v>
      </c>
      <c r="R264" s="44" t="s">
        <v>44</v>
      </c>
      <c r="S264" s="44" t="s">
        <v>45</v>
      </c>
      <c r="T264" s="44" t="s">
        <v>46</v>
      </c>
      <c r="U264" s="44" t="s">
        <v>46</v>
      </c>
      <c r="V264" s="44" t="s">
        <v>47</v>
      </c>
      <c r="W264" s="44" t="s">
        <v>1019</v>
      </c>
      <c r="X264" s="44" t="s">
        <v>46</v>
      </c>
      <c r="Y264" s="44" t="s">
        <v>46</v>
      </c>
      <c r="Z264" s="44" t="s">
        <v>46</v>
      </c>
      <c r="AA264" s="44" t="s">
        <v>46</v>
      </c>
      <c r="AB264" s="44" t="s">
        <v>1936</v>
      </c>
    </row>
    <row r="265" spans="1:28">
      <c r="A265" s="44" t="s">
        <v>29</v>
      </c>
      <c r="B265" s="44" t="s">
        <v>963</v>
      </c>
      <c r="C265" s="44" t="s">
        <v>1007</v>
      </c>
      <c r="D265" s="44" t="s">
        <v>1937</v>
      </c>
      <c r="E265" s="44" t="s">
        <v>1938</v>
      </c>
      <c r="F265" s="44" t="s">
        <v>1939</v>
      </c>
      <c r="G265" s="44" t="s">
        <v>1940</v>
      </c>
      <c r="H265" s="44">
        <v>55900</v>
      </c>
      <c r="I265" s="44">
        <v>48900</v>
      </c>
      <c r="J265" s="44" t="s">
        <v>1582</v>
      </c>
      <c r="K265" s="44" t="s">
        <v>71</v>
      </c>
      <c r="L265" s="44" t="s">
        <v>38</v>
      </c>
      <c r="M265" s="44" t="s">
        <v>46</v>
      </c>
      <c r="N265" s="44" t="s">
        <v>286</v>
      </c>
      <c r="O265" s="44" t="s">
        <v>1935</v>
      </c>
      <c r="P265" s="44" t="s">
        <v>1134</v>
      </c>
      <c r="Q265" s="44" t="s">
        <v>1135</v>
      </c>
      <c r="R265" s="44" t="s">
        <v>44</v>
      </c>
      <c r="S265" s="44" t="s">
        <v>45</v>
      </c>
      <c r="T265" s="44" t="s">
        <v>46</v>
      </c>
      <c r="U265" s="44" t="s">
        <v>46</v>
      </c>
      <c r="V265" s="44" t="s">
        <v>47</v>
      </c>
      <c r="W265" s="44" t="s">
        <v>1019</v>
      </c>
      <c r="X265" s="44" t="s">
        <v>46</v>
      </c>
      <c r="Y265" s="44" t="s">
        <v>46</v>
      </c>
      <c r="Z265" s="44" t="s">
        <v>46</v>
      </c>
      <c r="AA265" s="44" t="s">
        <v>46</v>
      </c>
      <c r="AB265" s="44" t="s">
        <v>1936</v>
      </c>
    </row>
    <row r="266" spans="1:28">
      <c r="A266" s="44" t="s">
        <v>29</v>
      </c>
      <c r="B266" s="44" t="s">
        <v>963</v>
      </c>
      <c r="C266" s="44" t="s">
        <v>1007</v>
      </c>
      <c r="D266" s="44" t="s">
        <v>1941</v>
      </c>
      <c r="E266" s="44" t="s">
        <v>1942</v>
      </c>
      <c r="F266" s="44" t="s">
        <v>1943</v>
      </c>
      <c r="G266" s="44" t="s">
        <v>1944</v>
      </c>
      <c r="H266" s="44">
        <v>19900</v>
      </c>
      <c r="I266" s="44">
        <v>17900</v>
      </c>
      <c r="J266" s="44" t="s">
        <v>1582</v>
      </c>
      <c r="K266" s="44" t="s">
        <v>71</v>
      </c>
      <c r="L266" s="44" t="s">
        <v>38</v>
      </c>
      <c r="M266" s="44" t="s">
        <v>46</v>
      </c>
      <c r="N266" s="44" t="s">
        <v>73</v>
      </c>
      <c r="O266" s="44" t="s">
        <v>1059</v>
      </c>
      <c r="P266" s="44" t="s">
        <v>281</v>
      </c>
      <c r="Q266" s="44" t="s">
        <v>1945</v>
      </c>
      <c r="R266" s="44" t="s">
        <v>106</v>
      </c>
      <c r="S266" s="44" t="s">
        <v>45</v>
      </c>
      <c r="T266" s="44" t="s">
        <v>46</v>
      </c>
      <c r="U266" s="44" t="s">
        <v>46</v>
      </c>
      <c r="V266" s="44" t="s">
        <v>47</v>
      </c>
      <c r="W266" s="44" t="s">
        <v>1019</v>
      </c>
      <c r="X266" s="44" t="s">
        <v>46</v>
      </c>
      <c r="Y266" s="44" t="s">
        <v>46</v>
      </c>
      <c r="Z266" s="44" t="s">
        <v>46</v>
      </c>
      <c r="AA266" s="44" t="s">
        <v>46</v>
      </c>
      <c r="AB266" s="44" t="s">
        <v>1946</v>
      </c>
    </row>
    <row r="267" spans="1:28">
      <c r="A267" s="44" t="s">
        <v>29</v>
      </c>
      <c r="B267" s="44" t="s">
        <v>963</v>
      </c>
      <c r="C267" s="44" t="s">
        <v>1007</v>
      </c>
      <c r="D267" s="44" t="s">
        <v>1947</v>
      </c>
      <c r="E267" s="44" t="s">
        <v>1948</v>
      </c>
      <c r="F267" s="44" t="s">
        <v>1949</v>
      </c>
      <c r="G267" s="44" t="s">
        <v>1950</v>
      </c>
      <c r="H267" s="44">
        <v>32900</v>
      </c>
      <c r="I267" s="44">
        <v>28900</v>
      </c>
      <c r="J267" s="44" t="s">
        <v>1582</v>
      </c>
      <c r="K267" s="44" t="s">
        <v>71</v>
      </c>
      <c r="L267" s="44" t="s">
        <v>38</v>
      </c>
      <c r="M267" s="44" t="s">
        <v>46</v>
      </c>
      <c r="N267" s="44" t="s">
        <v>73</v>
      </c>
      <c r="O267" s="44" t="s">
        <v>1951</v>
      </c>
      <c r="P267" s="44" t="s">
        <v>1952</v>
      </c>
      <c r="Q267" s="44" t="s">
        <v>1953</v>
      </c>
      <c r="R267" s="44" t="s">
        <v>106</v>
      </c>
      <c r="S267" s="44" t="s">
        <v>45</v>
      </c>
      <c r="T267" s="44" t="s">
        <v>46</v>
      </c>
      <c r="U267" s="44" t="s">
        <v>46</v>
      </c>
      <c r="V267" s="44" t="s">
        <v>47</v>
      </c>
      <c r="W267" s="44" t="s">
        <v>1019</v>
      </c>
      <c r="X267" s="44" t="s">
        <v>46</v>
      </c>
      <c r="Y267" s="44" t="s">
        <v>46</v>
      </c>
      <c r="Z267" s="44" t="s">
        <v>46</v>
      </c>
      <c r="AA267" s="44" t="s">
        <v>46</v>
      </c>
      <c r="AB267" s="44" t="s">
        <v>1954</v>
      </c>
    </row>
    <row r="268" spans="1:28">
      <c r="A268" s="44" t="s">
        <v>637</v>
      </c>
      <c r="B268" s="44" t="s">
        <v>963</v>
      </c>
      <c r="C268" s="44" t="s">
        <v>1955</v>
      </c>
      <c r="D268" s="44" t="s">
        <v>1956</v>
      </c>
      <c r="E268" s="44" t="s">
        <v>1957</v>
      </c>
      <c r="F268" s="44" t="s">
        <v>1958</v>
      </c>
      <c r="G268" s="44" t="s">
        <v>1959</v>
      </c>
      <c r="H268" s="44">
        <v>2280</v>
      </c>
      <c r="I268" s="44">
        <v>2280</v>
      </c>
      <c r="J268" s="44" t="s">
        <v>1960</v>
      </c>
      <c r="K268" s="44" t="s">
        <v>71</v>
      </c>
      <c r="L268" s="44" t="s">
        <v>38</v>
      </c>
      <c r="M268" s="44" t="s">
        <v>1961</v>
      </c>
      <c r="N268" s="44" t="s">
        <v>1962</v>
      </c>
      <c r="O268" s="44" t="s">
        <v>46</v>
      </c>
      <c r="P268" s="44" t="s">
        <v>1963</v>
      </c>
      <c r="Q268" s="44" t="s">
        <v>1964</v>
      </c>
      <c r="R268" s="44" t="s">
        <v>949</v>
      </c>
      <c r="S268" s="44" t="s">
        <v>45</v>
      </c>
      <c r="T268" s="44" t="s">
        <v>46</v>
      </c>
      <c r="U268" s="44" t="s">
        <v>46</v>
      </c>
      <c r="V268" s="44" t="s">
        <v>986</v>
      </c>
      <c r="W268" s="44" t="s">
        <v>46</v>
      </c>
      <c r="X268" s="44" t="s">
        <v>46</v>
      </c>
      <c r="Y268" s="44" t="s">
        <v>46</v>
      </c>
      <c r="Z268" s="44" t="s">
        <v>46</v>
      </c>
      <c r="AA268" s="44" t="s">
        <v>46</v>
      </c>
      <c r="AB268" s="44" t="s">
        <v>1965</v>
      </c>
    </row>
    <row r="269" spans="1:28">
      <c r="A269" s="44" t="s">
        <v>637</v>
      </c>
      <c r="B269" s="44" t="s">
        <v>963</v>
      </c>
      <c r="C269" s="44" t="s">
        <v>1955</v>
      </c>
      <c r="D269" s="44" t="s">
        <v>1966</v>
      </c>
      <c r="E269" s="44" t="s">
        <v>1967</v>
      </c>
      <c r="F269" s="44" t="s">
        <v>1968</v>
      </c>
      <c r="G269" s="44" t="s">
        <v>1969</v>
      </c>
      <c r="H269" s="44">
        <v>1809</v>
      </c>
      <c r="I269" s="44">
        <v>1809</v>
      </c>
      <c r="J269" s="44" t="s">
        <v>1960</v>
      </c>
      <c r="K269" s="44" t="s">
        <v>71</v>
      </c>
      <c r="L269" s="44" t="s">
        <v>38</v>
      </c>
      <c r="M269" s="44" t="s">
        <v>1961</v>
      </c>
      <c r="N269" s="44" t="s">
        <v>1962</v>
      </c>
      <c r="O269" s="44" t="s">
        <v>46</v>
      </c>
      <c r="P269" s="44" t="s">
        <v>1963</v>
      </c>
      <c r="Q269" s="44" t="s">
        <v>1964</v>
      </c>
      <c r="R269" s="44" t="s">
        <v>949</v>
      </c>
      <c r="S269" s="44" t="s">
        <v>45</v>
      </c>
      <c r="T269" s="44" t="s">
        <v>46</v>
      </c>
      <c r="U269" s="44" t="s">
        <v>46</v>
      </c>
      <c r="V269" s="44" t="s">
        <v>986</v>
      </c>
      <c r="W269" s="44" t="s">
        <v>46</v>
      </c>
      <c r="X269" s="44" t="s">
        <v>46</v>
      </c>
      <c r="Y269" s="44" t="s">
        <v>46</v>
      </c>
      <c r="Z269" s="44" t="s">
        <v>46</v>
      </c>
      <c r="AA269" s="44" t="s">
        <v>46</v>
      </c>
      <c r="AB269" s="44" t="s">
        <v>1970</v>
      </c>
    </row>
    <row r="270" spans="1:28">
      <c r="A270" s="44" t="s">
        <v>637</v>
      </c>
      <c r="B270" s="44" t="s">
        <v>963</v>
      </c>
      <c r="C270" s="44" t="s">
        <v>1955</v>
      </c>
      <c r="D270" s="44" t="s">
        <v>1971</v>
      </c>
      <c r="E270" s="44" t="s">
        <v>1972</v>
      </c>
      <c r="F270" s="44" t="s">
        <v>1973</v>
      </c>
      <c r="G270" s="44" t="s">
        <v>1974</v>
      </c>
      <c r="H270" s="44">
        <v>1809</v>
      </c>
      <c r="I270" s="44">
        <v>1809</v>
      </c>
      <c r="J270" s="44" t="s">
        <v>1960</v>
      </c>
      <c r="K270" s="44" t="s">
        <v>71</v>
      </c>
      <c r="L270" s="44" t="s">
        <v>38</v>
      </c>
      <c r="M270" s="44" t="s">
        <v>1961</v>
      </c>
      <c r="N270" s="44" t="s">
        <v>1962</v>
      </c>
      <c r="O270" s="44" t="s">
        <v>46</v>
      </c>
      <c r="P270" s="44" t="s">
        <v>1963</v>
      </c>
      <c r="Q270" s="44" t="s">
        <v>1964</v>
      </c>
      <c r="R270" s="44" t="s">
        <v>949</v>
      </c>
      <c r="S270" s="44" t="s">
        <v>45</v>
      </c>
      <c r="T270" s="44" t="s">
        <v>46</v>
      </c>
      <c r="U270" s="44" t="s">
        <v>46</v>
      </c>
      <c r="V270" s="44" t="s">
        <v>986</v>
      </c>
      <c r="W270" s="44" t="s">
        <v>46</v>
      </c>
      <c r="X270" s="44" t="s">
        <v>46</v>
      </c>
      <c r="Y270" s="44" t="s">
        <v>46</v>
      </c>
      <c r="Z270" s="44" t="s">
        <v>46</v>
      </c>
      <c r="AA270" s="44" t="s">
        <v>46</v>
      </c>
      <c r="AB270" s="44" t="s">
        <v>1975</v>
      </c>
    </row>
    <row r="271" spans="1:28">
      <c r="A271" s="44" t="s">
        <v>637</v>
      </c>
      <c r="B271" s="44" t="s">
        <v>963</v>
      </c>
      <c r="C271" s="44" t="s">
        <v>1955</v>
      </c>
      <c r="D271" s="44" t="s">
        <v>1976</v>
      </c>
      <c r="E271" s="44" t="s">
        <v>1977</v>
      </c>
      <c r="F271" s="44" t="s">
        <v>1978</v>
      </c>
      <c r="G271" s="44" t="s">
        <v>1979</v>
      </c>
      <c r="H271" s="44">
        <v>2350</v>
      </c>
      <c r="I271" s="44">
        <v>2350</v>
      </c>
      <c r="J271" s="44" t="s">
        <v>1960</v>
      </c>
      <c r="K271" s="44" t="s">
        <v>71</v>
      </c>
      <c r="L271" s="44" t="s">
        <v>38</v>
      </c>
      <c r="M271" s="44" t="s">
        <v>1980</v>
      </c>
      <c r="N271" s="44" t="s">
        <v>1981</v>
      </c>
      <c r="O271" s="44" t="s">
        <v>1982</v>
      </c>
      <c r="P271" s="44" t="s">
        <v>1963</v>
      </c>
      <c r="Q271" s="44" t="s">
        <v>1983</v>
      </c>
      <c r="R271" s="44" t="s">
        <v>44</v>
      </c>
      <c r="S271" s="44" t="s">
        <v>45</v>
      </c>
      <c r="T271" s="44" t="s">
        <v>46</v>
      </c>
      <c r="U271" s="44" t="s">
        <v>46</v>
      </c>
      <c r="V271" s="44" t="s">
        <v>47</v>
      </c>
      <c r="W271" s="44" t="s">
        <v>46</v>
      </c>
      <c r="X271" s="44" t="s">
        <v>46</v>
      </c>
      <c r="Y271" s="44" t="s">
        <v>46</v>
      </c>
      <c r="Z271" s="44" t="s">
        <v>46</v>
      </c>
      <c r="AA271" s="44" t="s">
        <v>46</v>
      </c>
      <c r="AB271" s="44" t="s">
        <v>1984</v>
      </c>
    </row>
    <row r="272" spans="1:28">
      <c r="A272" s="44" t="s">
        <v>637</v>
      </c>
      <c r="B272" s="44" t="s">
        <v>963</v>
      </c>
      <c r="C272" s="44" t="s">
        <v>1955</v>
      </c>
      <c r="D272" s="44" t="s">
        <v>1985</v>
      </c>
      <c r="E272" s="44" t="s">
        <v>1986</v>
      </c>
      <c r="F272" s="44" t="s">
        <v>1987</v>
      </c>
      <c r="G272" s="44" t="s">
        <v>1988</v>
      </c>
      <c r="H272" s="44">
        <v>1330</v>
      </c>
      <c r="I272" s="44">
        <v>1330</v>
      </c>
      <c r="J272" s="44" t="s">
        <v>1960</v>
      </c>
      <c r="K272" s="44" t="s">
        <v>71</v>
      </c>
      <c r="L272" s="44" t="s">
        <v>38</v>
      </c>
      <c r="M272" s="44" t="s">
        <v>1961</v>
      </c>
      <c r="N272" s="44" t="s">
        <v>1981</v>
      </c>
      <c r="O272" s="44" t="s">
        <v>46</v>
      </c>
      <c r="P272" s="44" t="s">
        <v>1963</v>
      </c>
      <c r="Q272" s="44" t="s">
        <v>46</v>
      </c>
      <c r="R272" s="44" t="s">
        <v>44</v>
      </c>
      <c r="S272" s="44" t="s">
        <v>45</v>
      </c>
      <c r="T272" s="44" t="s">
        <v>46</v>
      </c>
      <c r="U272" s="44" t="s">
        <v>46</v>
      </c>
      <c r="V272" s="44" t="s">
        <v>47</v>
      </c>
      <c r="W272" s="44" t="s">
        <v>46</v>
      </c>
      <c r="X272" s="44" t="s">
        <v>46</v>
      </c>
      <c r="Y272" s="44" t="s">
        <v>46</v>
      </c>
      <c r="Z272" s="44" t="s">
        <v>46</v>
      </c>
      <c r="AA272" s="44" t="s">
        <v>46</v>
      </c>
      <c r="AB272" s="44" t="s">
        <v>1984</v>
      </c>
    </row>
    <row r="273" spans="1:28">
      <c r="A273" s="44" t="s">
        <v>637</v>
      </c>
      <c r="B273" s="44" t="s">
        <v>963</v>
      </c>
      <c r="C273" s="44" t="s">
        <v>1955</v>
      </c>
      <c r="D273" s="44" t="s">
        <v>1989</v>
      </c>
      <c r="E273" s="44" t="s">
        <v>1990</v>
      </c>
      <c r="F273" s="44" t="s">
        <v>1991</v>
      </c>
      <c r="G273" s="44" t="s">
        <v>1992</v>
      </c>
      <c r="H273" s="44">
        <v>1680</v>
      </c>
      <c r="I273" s="44">
        <v>1680</v>
      </c>
      <c r="J273" s="44" t="s">
        <v>1993</v>
      </c>
      <c r="K273" s="44" t="s">
        <v>181</v>
      </c>
      <c r="L273" s="44" t="s">
        <v>181</v>
      </c>
      <c r="M273" s="44" t="s">
        <v>1961</v>
      </c>
      <c r="N273" s="44" t="s">
        <v>1981</v>
      </c>
      <c r="O273" s="44" t="s">
        <v>46</v>
      </c>
      <c r="P273" s="44" t="s">
        <v>1963</v>
      </c>
      <c r="Q273" s="44" t="s">
        <v>46</v>
      </c>
      <c r="R273" s="44" t="s">
        <v>44</v>
      </c>
      <c r="S273" s="44" t="s">
        <v>45</v>
      </c>
      <c r="T273" s="44" t="s">
        <v>46</v>
      </c>
      <c r="U273" s="44" t="s">
        <v>46</v>
      </c>
      <c r="V273" s="44" t="s">
        <v>1994</v>
      </c>
      <c r="W273" s="44" t="s">
        <v>46</v>
      </c>
      <c r="X273" s="44" t="s">
        <v>46</v>
      </c>
      <c r="Y273" s="44" t="s">
        <v>46</v>
      </c>
      <c r="Z273" s="44" t="s">
        <v>46</v>
      </c>
      <c r="AA273" s="44" t="s">
        <v>46</v>
      </c>
      <c r="AB273" s="44" t="s">
        <v>1984</v>
      </c>
    </row>
    <row r="274" spans="1:28">
      <c r="A274" s="44" t="s">
        <v>637</v>
      </c>
      <c r="B274" s="44" t="s">
        <v>963</v>
      </c>
      <c r="C274" s="44" t="s">
        <v>1955</v>
      </c>
      <c r="D274" s="44" t="s">
        <v>1995</v>
      </c>
      <c r="E274" s="44" t="s">
        <v>1996</v>
      </c>
      <c r="F274" s="44" t="s">
        <v>1997</v>
      </c>
      <c r="G274" s="44" t="s">
        <v>1998</v>
      </c>
      <c r="H274" s="44">
        <v>2350</v>
      </c>
      <c r="I274" s="44">
        <v>2350</v>
      </c>
      <c r="J274" s="44" t="s">
        <v>1960</v>
      </c>
      <c r="K274" s="44" t="s">
        <v>71</v>
      </c>
      <c r="L274" s="44" t="s">
        <v>38</v>
      </c>
      <c r="M274" s="44" t="s">
        <v>1961</v>
      </c>
      <c r="N274" s="44" t="s">
        <v>1981</v>
      </c>
      <c r="O274" s="44" t="s">
        <v>306</v>
      </c>
      <c r="P274" s="44" t="s">
        <v>1963</v>
      </c>
      <c r="Q274" s="44" t="s">
        <v>1999</v>
      </c>
      <c r="R274" s="44" t="s">
        <v>44</v>
      </c>
      <c r="S274" s="44" t="s">
        <v>45</v>
      </c>
      <c r="T274" s="44" t="s">
        <v>46</v>
      </c>
      <c r="U274" s="44" t="s">
        <v>46</v>
      </c>
      <c r="V274" s="44" t="s">
        <v>47</v>
      </c>
      <c r="W274" s="44" t="s">
        <v>46</v>
      </c>
      <c r="X274" s="44" t="s">
        <v>46</v>
      </c>
      <c r="Y274" s="44" t="s">
        <v>46</v>
      </c>
      <c r="Z274" s="44" t="s">
        <v>46</v>
      </c>
      <c r="AA274" s="44" t="s">
        <v>46</v>
      </c>
      <c r="AB274" s="44" t="s">
        <v>1984</v>
      </c>
    </row>
    <row r="275" spans="1:28">
      <c r="A275" s="44" t="s">
        <v>155</v>
      </c>
      <c r="B275" s="44" t="s">
        <v>963</v>
      </c>
      <c r="C275" s="44" t="s">
        <v>2000</v>
      </c>
      <c r="D275" s="44" t="s">
        <v>2001</v>
      </c>
      <c r="E275" s="44" t="s">
        <v>2002</v>
      </c>
      <c r="F275" s="44" t="s">
        <v>2003</v>
      </c>
      <c r="G275" s="44" t="s">
        <v>2004</v>
      </c>
      <c r="H275" s="44">
        <v>10900</v>
      </c>
      <c r="I275" s="44">
        <v>8900</v>
      </c>
      <c r="J275" s="44" t="s">
        <v>1288</v>
      </c>
      <c r="K275" s="44" t="s">
        <v>71</v>
      </c>
      <c r="L275" s="44" t="s">
        <v>38</v>
      </c>
      <c r="M275" s="44" t="s">
        <v>1289</v>
      </c>
      <c r="N275" s="44" t="s">
        <v>438</v>
      </c>
      <c r="O275" s="44" t="s">
        <v>2005</v>
      </c>
      <c r="P275" s="44" t="s">
        <v>46</v>
      </c>
      <c r="Q275" s="44" t="s">
        <v>2006</v>
      </c>
      <c r="R275" s="44" t="s">
        <v>44</v>
      </c>
      <c r="S275" s="44" t="s">
        <v>45</v>
      </c>
      <c r="T275" s="44" t="s">
        <v>46</v>
      </c>
      <c r="U275" s="44" t="s">
        <v>46</v>
      </c>
      <c r="V275" s="44" t="s">
        <v>1169</v>
      </c>
      <c r="W275" s="44" t="s">
        <v>46</v>
      </c>
      <c r="X275" s="44" t="s">
        <v>46</v>
      </c>
      <c r="Y275" s="44" t="s">
        <v>46</v>
      </c>
      <c r="Z275" s="44" t="s">
        <v>46</v>
      </c>
      <c r="AA275" s="44" t="s">
        <v>46</v>
      </c>
      <c r="AB275" s="44" t="s">
        <v>2007</v>
      </c>
    </row>
    <row r="276" spans="1:28">
      <c r="A276" s="44" t="s">
        <v>166</v>
      </c>
      <c r="B276" s="44" t="s">
        <v>963</v>
      </c>
      <c r="C276" s="44" t="s">
        <v>2008</v>
      </c>
      <c r="D276" s="44" t="s">
        <v>2009</v>
      </c>
      <c r="E276" s="44" t="s">
        <v>2010</v>
      </c>
      <c r="F276" s="44" t="s">
        <v>2011</v>
      </c>
      <c r="G276" s="44" t="s">
        <v>2012</v>
      </c>
      <c r="H276" s="44">
        <v>6290</v>
      </c>
      <c r="I276" s="44">
        <v>5490</v>
      </c>
      <c r="J276" s="44" t="s">
        <v>2013</v>
      </c>
      <c r="K276" s="44" t="s">
        <v>56</v>
      </c>
      <c r="L276" s="44" t="s">
        <v>38</v>
      </c>
      <c r="M276" s="44" t="s">
        <v>2014</v>
      </c>
      <c r="N276" s="44" t="s">
        <v>2015</v>
      </c>
      <c r="O276" s="44" t="s">
        <v>41</v>
      </c>
      <c r="P276" s="44" t="s">
        <v>710</v>
      </c>
      <c r="Q276" s="44" t="s">
        <v>2016</v>
      </c>
      <c r="R276" s="44" t="s">
        <v>949</v>
      </c>
      <c r="S276" s="44" t="s">
        <v>45</v>
      </c>
      <c r="T276" s="44" t="s">
        <v>46</v>
      </c>
      <c r="U276" s="44" t="s">
        <v>46</v>
      </c>
      <c r="V276" s="44" t="s">
        <v>47</v>
      </c>
      <c r="W276" s="44" t="s">
        <v>46</v>
      </c>
      <c r="X276" s="44" t="s">
        <v>46</v>
      </c>
      <c r="Y276" s="44" t="s">
        <v>46</v>
      </c>
      <c r="Z276" s="44" t="s">
        <v>46</v>
      </c>
      <c r="AA276" s="44" t="s">
        <v>46</v>
      </c>
      <c r="AB276" s="44" t="s">
        <v>2017</v>
      </c>
    </row>
    <row r="277" spans="1:28">
      <c r="A277" s="44" t="s">
        <v>166</v>
      </c>
      <c r="B277" s="44" t="s">
        <v>963</v>
      </c>
      <c r="C277" s="44" t="s">
        <v>2008</v>
      </c>
      <c r="D277" s="44" t="s">
        <v>2018</v>
      </c>
      <c r="E277" s="44" t="s">
        <v>2019</v>
      </c>
      <c r="F277" s="44" t="s">
        <v>2020</v>
      </c>
      <c r="G277" s="44" t="s">
        <v>2021</v>
      </c>
      <c r="H277" s="44">
        <v>6690</v>
      </c>
      <c r="I277" s="44">
        <v>5990</v>
      </c>
      <c r="J277" s="44" t="s">
        <v>201</v>
      </c>
      <c r="K277" s="44" t="s">
        <v>71</v>
      </c>
      <c r="L277" s="44" t="s">
        <v>38</v>
      </c>
      <c r="M277" s="44" t="s">
        <v>296</v>
      </c>
      <c r="N277" s="44" t="s">
        <v>2015</v>
      </c>
      <c r="O277" s="44" t="s">
        <v>41</v>
      </c>
      <c r="P277" s="44" t="s">
        <v>2022</v>
      </c>
      <c r="Q277" s="44" t="s">
        <v>2023</v>
      </c>
      <c r="R277" s="44" t="s">
        <v>949</v>
      </c>
      <c r="S277" s="44" t="s">
        <v>45</v>
      </c>
      <c r="T277" s="44" t="s">
        <v>46</v>
      </c>
      <c r="U277" s="44" t="s">
        <v>46</v>
      </c>
      <c r="V277" s="44" t="s">
        <v>47</v>
      </c>
      <c r="W277" s="44" t="s">
        <v>46</v>
      </c>
      <c r="X277" s="44" t="s">
        <v>46</v>
      </c>
      <c r="Y277" s="44" t="s">
        <v>46</v>
      </c>
      <c r="Z277" s="44" t="s">
        <v>46</v>
      </c>
      <c r="AA277" s="44" t="s">
        <v>46</v>
      </c>
      <c r="AB277" s="44" t="s">
        <v>2017</v>
      </c>
    </row>
    <row r="278" spans="1:28">
      <c r="A278" s="44" t="s">
        <v>166</v>
      </c>
      <c r="B278" s="44" t="s">
        <v>963</v>
      </c>
      <c r="C278" s="44" t="s">
        <v>2008</v>
      </c>
      <c r="D278" s="44" t="s">
        <v>2024</v>
      </c>
      <c r="E278" s="44" t="s">
        <v>2025</v>
      </c>
      <c r="F278" s="44" t="s">
        <v>2026</v>
      </c>
      <c r="G278" s="44" t="s">
        <v>2027</v>
      </c>
      <c r="H278" s="44">
        <v>15990</v>
      </c>
      <c r="I278" s="44">
        <v>13990</v>
      </c>
      <c r="J278" s="44" t="s">
        <v>201</v>
      </c>
      <c r="K278" s="44" t="s">
        <v>71</v>
      </c>
      <c r="L278" s="44" t="s">
        <v>38</v>
      </c>
      <c r="M278" s="44" t="s">
        <v>296</v>
      </c>
      <c r="N278" s="44" t="s">
        <v>2015</v>
      </c>
      <c r="O278" s="44" t="s">
        <v>230</v>
      </c>
      <c r="P278" s="44" t="s">
        <v>710</v>
      </c>
      <c r="Q278" s="44" t="s">
        <v>2028</v>
      </c>
      <c r="R278" s="44" t="s">
        <v>949</v>
      </c>
      <c r="S278" s="44" t="s">
        <v>45</v>
      </c>
      <c r="T278" s="44" t="s">
        <v>46</v>
      </c>
      <c r="U278" s="44" t="s">
        <v>46</v>
      </c>
      <c r="V278" s="44" t="s">
        <v>47</v>
      </c>
      <c r="W278" s="44" t="s">
        <v>46</v>
      </c>
      <c r="X278" s="44" t="s">
        <v>46</v>
      </c>
      <c r="Y278" s="44" t="s">
        <v>46</v>
      </c>
      <c r="Z278" s="44" t="s">
        <v>46</v>
      </c>
      <c r="AA278" s="44" t="s">
        <v>46</v>
      </c>
      <c r="AB278" s="44" t="s">
        <v>2029</v>
      </c>
    </row>
    <row r="279" spans="1:28">
      <c r="A279" s="44" t="s">
        <v>166</v>
      </c>
      <c r="B279" s="44" t="s">
        <v>963</v>
      </c>
      <c r="C279" s="44" t="s">
        <v>2008</v>
      </c>
      <c r="D279" s="44" t="s">
        <v>2030</v>
      </c>
      <c r="E279" s="44" t="s">
        <v>2031</v>
      </c>
      <c r="F279" s="44" t="s">
        <v>2032</v>
      </c>
      <c r="G279" s="44" t="s">
        <v>2033</v>
      </c>
      <c r="H279" s="44">
        <v>17990</v>
      </c>
      <c r="I279" s="44">
        <v>14900</v>
      </c>
      <c r="J279" s="44" t="s">
        <v>1475</v>
      </c>
      <c r="K279" s="44" t="s">
        <v>56</v>
      </c>
      <c r="L279" s="44" t="s">
        <v>38</v>
      </c>
      <c r="M279" s="44" t="s">
        <v>2034</v>
      </c>
      <c r="N279" s="44" t="s">
        <v>2015</v>
      </c>
      <c r="O279" s="44" t="s">
        <v>230</v>
      </c>
      <c r="P279" s="44" t="s">
        <v>2022</v>
      </c>
      <c r="Q279" s="44" t="s">
        <v>2035</v>
      </c>
      <c r="R279" s="44" t="s">
        <v>949</v>
      </c>
      <c r="S279" s="44" t="s">
        <v>45</v>
      </c>
      <c r="T279" s="44" t="s">
        <v>46</v>
      </c>
      <c r="U279" s="44" t="s">
        <v>46</v>
      </c>
      <c r="V279" s="44" t="s">
        <v>47</v>
      </c>
      <c r="W279" s="44" t="s">
        <v>46</v>
      </c>
      <c r="X279" s="44" t="s">
        <v>46</v>
      </c>
      <c r="Y279" s="44" t="s">
        <v>46</v>
      </c>
      <c r="Z279" s="44" t="s">
        <v>46</v>
      </c>
      <c r="AA279" s="44" t="s">
        <v>46</v>
      </c>
      <c r="AB279" s="44" t="s">
        <v>2029</v>
      </c>
    </row>
    <row r="280" spans="1:28">
      <c r="A280" s="44" t="s">
        <v>166</v>
      </c>
      <c r="B280" s="44" t="s">
        <v>963</v>
      </c>
      <c r="C280" s="44" t="s">
        <v>2008</v>
      </c>
      <c r="D280" s="44" t="s">
        <v>2036</v>
      </c>
      <c r="E280" s="44" t="s">
        <v>2037</v>
      </c>
      <c r="F280" s="44" t="s">
        <v>2038</v>
      </c>
      <c r="G280" s="44" t="s">
        <v>2039</v>
      </c>
      <c r="H280" s="44">
        <v>13990</v>
      </c>
      <c r="I280" s="44">
        <v>11690</v>
      </c>
      <c r="J280" s="44" t="s">
        <v>2040</v>
      </c>
      <c r="K280" s="44" t="s">
        <v>71</v>
      </c>
      <c r="L280" s="44" t="s">
        <v>38</v>
      </c>
      <c r="M280" s="44" t="s">
        <v>2041</v>
      </c>
      <c r="N280" s="44" t="s">
        <v>2015</v>
      </c>
      <c r="O280" s="44" t="s">
        <v>41</v>
      </c>
      <c r="P280" s="44" t="s">
        <v>710</v>
      </c>
      <c r="Q280" s="44" t="s">
        <v>2042</v>
      </c>
      <c r="R280" s="44" t="s">
        <v>949</v>
      </c>
      <c r="S280" s="44" t="s">
        <v>45</v>
      </c>
      <c r="T280" s="44" t="s">
        <v>46</v>
      </c>
      <c r="U280" s="44" t="s">
        <v>46</v>
      </c>
      <c r="V280" s="44" t="s">
        <v>47</v>
      </c>
      <c r="W280" s="44" t="s">
        <v>46</v>
      </c>
      <c r="X280" s="44" t="s">
        <v>46</v>
      </c>
      <c r="Y280" s="44" t="s">
        <v>46</v>
      </c>
      <c r="Z280" s="44" t="s">
        <v>46</v>
      </c>
      <c r="AA280" s="44" t="s">
        <v>46</v>
      </c>
      <c r="AB280" s="44" t="s">
        <v>2043</v>
      </c>
    </row>
    <row r="281" spans="1:28">
      <c r="A281" s="44" t="s">
        <v>166</v>
      </c>
      <c r="B281" s="44" t="s">
        <v>963</v>
      </c>
      <c r="C281" s="44" t="s">
        <v>2008</v>
      </c>
      <c r="D281" s="44" t="s">
        <v>2044</v>
      </c>
      <c r="E281" s="44" t="s">
        <v>2045</v>
      </c>
      <c r="F281" s="44" t="s">
        <v>2046</v>
      </c>
      <c r="G281" s="44" t="s">
        <v>2047</v>
      </c>
      <c r="H281" s="44">
        <v>15990</v>
      </c>
      <c r="I281" s="44">
        <v>13990</v>
      </c>
      <c r="J281" s="44" t="s">
        <v>201</v>
      </c>
      <c r="K281" s="44" t="s">
        <v>71</v>
      </c>
      <c r="L281" s="44" t="s">
        <v>38</v>
      </c>
      <c r="M281" s="44" t="s">
        <v>296</v>
      </c>
      <c r="N281" s="44" t="s">
        <v>2015</v>
      </c>
      <c r="O281" s="44" t="s">
        <v>41</v>
      </c>
      <c r="P281" s="44" t="s">
        <v>2022</v>
      </c>
      <c r="Q281" s="44" t="s">
        <v>2048</v>
      </c>
      <c r="R281" s="44" t="s">
        <v>949</v>
      </c>
      <c r="S281" s="44" t="s">
        <v>45</v>
      </c>
      <c r="T281" s="44" t="s">
        <v>46</v>
      </c>
      <c r="U281" s="44" t="s">
        <v>46</v>
      </c>
      <c r="V281" s="44" t="s">
        <v>47</v>
      </c>
      <c r="W281" s="44" t="s">
        <v>46</v>
      </c>
      <c r="X281" s="44" t="s">
        <v>46</v>
      </c>
      <c r="Y281" s="44" t="s">
        <v>46</v>
      </c>
      <c r="Z281" s="44" t="s">
        <v>46</v>
      </c>
      <c r="AA281" s="44" t="s">
        <v>46</v>
      </c>
      <c r="AB281" s="44" t="s">
        <v>2043</v>
      </c>
    </row>
    <row r="282" spans="1:28">
      <c r="A282" s="44" t="s">
        <v>166</v>
      </c>
      <c r="B282" s="44" t="s">
        <v>963</v>
      </c>
      <c r="C282" s="44" t="s">
        <v>2008</v>
      </c>
      <c r="D282" s="44" t="s">
        <v>2049</v>
      </c>
      <c r="E282" s="44" t="s">
        <v>2050</v>
      </c>
      <c r="F282" s="44" t="s">
        <v>2051</v>
      </c>
      <c r="G282" s="44" t="s">
        <v>2052</v>
      </c>
      <c r="H282" s="44">
        <v>22990</v>
      </c>
      <c r="I282" s="44">
        <v>19540</v>
      </c>
      <c r="J282" s="44" t="s">
        <v>201</v>
      </c>
      <c r="K282" s="44" t="s">
        <v>71</v>
      </c>
      <c r="L282" s="44" t="s">
        <v>38</v>
      </c>
      <c r="M282" s="44" t="s">
        <v>296</v>
      </c>
      <c r="N282" s="44" t="s">
        <v>2015</v>
      </c>
      <c r="O282" s="44" t="s">
        <v>41</v>
      </c>
      <c r="P282" s="44" t="s">
        <v>710</v>
      </c>
      <c r="Q282" s="44" t="s">
        <v>2053</v>
      </c>
      <c r="R282" s="44" t="s">
        <v>949</v>
      </c>
      <c r="S282" s="44" t="s">
        <v>45</v>
      </c>
      <c r="T282" s="44" t="s">
        <v>46</v>
      </c>
      <c r="U282" s="44" t="s">
        <v>46</v>
      </c>
      <c r="V282" s="44" t="s">
        <v>48</v>
      </c>
      <c r="W282" s="44" t="s">
        <v>46</v>
      </c>
      <c r="X282" s="44" t="s">
        <v>46</v>
      </c>
      <c r="Y282" s="44" t="s">
        <v>46</v>
      </c>
      <c r="Z282" s="44" t="s">
        <v>46</v>
      </c>
      <c r="AA282" s="44" t="s">
        <v>46</v>
      </c>
      <c r="AB282" s="44" t="s">
        <v>2054</v>
      </c>
    </row>
    <row r="283" spans="1:28">
      <c r="A283" s="44" t="s">
        <v>166</v>
      </c>
      <c r="B283" s="44" t="s">
        <v>963</v>
      </c>
      <c r="C283" s="44" t="s">
        <v>2008</v>
      </c>
      <c r="D283" s="44" t="s">
        <v>2055</v>
      </c>
      <c r="E283" s="44" t="s">
        <v>2056</v>
      </c>
      <c r="F283" s="44" t="s">
        <v>2057</v>
      </c>
      <c r="G283" s="44" t="s">
        <v>2058</v>
      </c>
      <c r="H283" s="44">
        <v>10490</v>
      </c>
      <c r="I283" s="44">
        <v>8990</v>
      </c>
      <c r="J283" s="44" t="s">
        <v>201</v>
      </c>
      <c r="K283" s="44" t="s">
        <v>71</v>
      </c>
      <c r="L283" s="44" t="s">
        <v>38</v>
      </c>
      <c r="M283" s="44" t="s">
        <v>296</v>
      </c>
      <c r="N283" s="44" t="s">
        <v>2015</v>
      </c>
      <c r="O283" s="44" t="s">
        <v>183</v>
      </c>
      <c r="P283" s="44" t="s">
        <v>710</v>
      </c>
      <c r="Q283" s="44" t="s">
        <v>2059</v>
      </c>
      <c r="R283" s="44" t="s">
        <v>949</v>
      </c>
      <c r="S283" s="44" t="s">
        <v>45</v>
      </c>
      <c r="T283" s="44" t="s">
        <v>46</v>
      </c>
      <c r="U283" s="44" t="s">
        <v>46</v>
      </c>
      <c r="V283" s="44" t="s">
        <v>47</v>
      </c>
      <c r="W283" s="44" t="s">
        <v>46</v>
      </c>
      <c r="X283" s="44" t="s">
        <v>46</v>
      </c>
      <c r="Y283" s="44" t="s">
        <v>46</v>
      </c>
      <c r="Z283" s="44" t="s">
        <v>46</v>
      </c>
      <c r="AA283" s="44" t="s">
        <v>46</v>
      </c>
      <c r="AB283" s="44" t="s">
        <v>2060</v>
      </c>
    </row>
    <row r="284" spans="1:28">
      <c r="A284" s="44" t="s">
        <v>166</v>
      </c>
      <c r="B284" s="44" t="s">
        <v>963</v>
      </c>
      <c r="C284" s="44" t="s">
        <v>2008</v>
      </c>
      <c r="D284" s="44" t="s">
        <v>2061</v>
      </c>
      <c r="E284" s="44" t="s">
        <v>2062</v>
      </c>
      <c r="F284" s="44" t="s">
        <v>2063</v>
      </c>
      <c r="G284" s="44" t="s">
        <v>2064</v>
      </c>
      <c r="H284" s="44">
        <v>11490</v>
      </c>
      <c r="I284" s="44">
        <v>9990</v>
      </c>
      <c r="J284" s="44" t="s">
        <v>201</v>
      </c>
      <c r="K284" s="44" t="s">
        <v>71</v>
      </c>
      <c r="L284" s="44" t="s">
        <v>38</v>
      </c>
      <c r="M284" s="44" t="s">
        <v>296</v>
      </c>
      <c r="N284" s="44" t="s">
        <v>2015</v>
      </c>
      <c r="O284" s="44" t="s">
        <v>183</v>
      </c>
      <c r="P284" s="44" t="s">
        <v>2022</v>
      </c>
      <c r="Q284" s="44" t="s">
        <v>2065</v>
      </c>
      <c r="R284" s="44" t="s">
        <v>949</v>
      </c>
      <c r="S284" s="44" t="s">
        <v>45</v>
      </c>
      <c r="T284" s="44" t="s">
        <v>46</v>
      </c>
      <c r="U284" s="44" t="s">
        <v>46</v>
      </c>
      <c r="V284" s="44" t="s">
        <v>47</v>
      </c>
      <c r="W284" s="44" t="s">
        <v>46</v>
      </c>
      <c r="X284" s="44" t="s">
        <v>46</v>
      </c>
      <c r="Y284" s="44" t="s">
        <v>46</v>
      </c>
      <c r="Z284" s="44" t="s">
        <v>46</v>
      </c>
      <c r="AA284" s="44" t="s">
        <v>46</v>
      </c>
      <c r="AB284" s="44" t="s">
        <v>2060</v>
      </c>
    </row>
    <row r="285" spans="1:28">
      <c r="A285" s="44" t="s">
        <v>166</v>
      </c>
      <c r="B285" s="44" t="s">
        <v>963</v>
      </c>
      <c r="C285" s="44" t="s">
        <v>2008</v>
      </c>
      <c r="D285" s="44" t="s">
        <v>2066</v>
      </c>
      <c r="E285" s="44" t="s">
        <v>2067</v>
      </c>
      <c r="F285" s="44" t="s">
        <v>2068</v>
      </c>
      <c r="G285" s="44" t="s">
        <v>2069</v>
      </c>
      <c r="H285" s="44">
        <v>6590</v>
      </c>
      <c r="I285" s="44">
        <v>5990</v>
      </c>
      <c r="J285" s="44" t="s">
        <v>201</v>
      </c>
      <c r="K285" s="44" t="s">
        <v>71</v>
      </c>
      <c r="L285" s="44" t="s">
        <v>38</v>
      </c>
      <c r="M285" s="44" t="s">
        <v>296</v>
      </c>
      <c r="N285" s="44" t="s">
        <v>2070</v>
      </c>
      <c r="O285" s="44" t="s">
        <v>230</v>
      </c>
      <c r="P285" s="44" t="s">
        <v>2071</v>
      </c>
      <c r="Q285" s="44" t="s">
        <v>2072</v>
      </c>
      <c r="R285" s="44" t="s">
        <v>949</v>
      </c>
      <c r="S285" s="44" t="s">
        <v>45</v>
      </c>
      <c r="T285" s="44" t="s">
        <v>46</v>
      </c>
      <c r="U285" s="44" t="s">
        <v>46</v>
      </c>
      <c r="V285" s="44" t="s">
        <v>47</v>
      </c>
      <c r="W285" s="44" t="s">
        <v>46</v>
      </c>
      <c r="X285" s="44" t="s">
        <v>46</v>
      </c>
      <c r="Y285" s="44" t="s">
        <v>46</v>
      </c>
      <c r="Z285" s="44" t="s">
        <v>46</v>
      </c>
      <c r="AA285" s="44" t="s">
        <v>46</v>
      </c>
      <c r="AB285" s="44" t="s">
        <v>2073</v>
      </c>
    </row>
    <row r="286" spans="1:28">
      <c r="A286" s="44" t="s">
        <v>166</v>
      </c>
      <c r="B286" s="44" t="s">
        <v>963</v>
      </c>
      <c r="C286" s="44" t="s">
        <v>2008</v>
      </c>
      <c r="D286" s="44" t="s">
        <v>2074</v>
      </c>
      <c r="E286" s="44" t="s">
        <v>2075</v>
      </c>
      <c r="F286" s="44" t="s">
        <v>2076</v>
      </c>
      <c r="G286" s="44" t="s">
        <v>2077</v>
      </c>
      <c r="H286" s="44">
        <v>7590</v>
      </c>
      <c r="I286" s="44">
        <v>6990</v>
      </c>
      <c r="J286" s="44" t="s">
        <v>201</v>
      </c>
      <c r="K286" s="44" t="s">
        <v>71</v>
      </c>
      <c r="L286" s="44" t="s">
        <v>38</v>
      </c>
      <c r="M286" s="44" t="s">
        <v>296</v>
      </c>
      <c r="N286" s="44" t="s">
        <v>2070</v>
      </c>
      <c r="O286" s="44" t="s">
        <v>230</v>
      </c>
      <c r="P286" s="44" t="s">
        <v>2078</v>
      </c>
      <c r="Q286" s="44" t="s">
        <v>2079</v>
      </c>
      <c r="R286" s="44" t="s">
        <v>949</v>
      </c>
      <c r="S286" s="44" t="s">
        <v>45</v>
      </c>
      <c r="T286" s="44" t="s">
        <v>46</v>
      </c>
      <c r="U286" s="44" t="s">
        <v>46</v>
      </c>
      <c r="V286" s="44" t="s">
        <v>47</v>
      </c>
      <c r="W286" s="44" t="s">
        <v>46</v>
      </c>
      <c r="X286" s="44" t="s">
        <v>46</v>
      </c>
      <c r="Y286" s="44" t="s">
        <v>46</v>
      </c>
      <c r="Z286" s="44" t="s">
        <v>46</v>
      </c>
      <c r="AA286" s="44" t="s">
        <v>46</v>
      </c>
      <c r="AB286" s="44" t="s">
        <v>2080</v>
      </c>
    </row>
    <row r="287" spans="1:28">
      <c r="A287" s="44" t="s">
        <v>166</v>
      </c>
      <c r="B287" s="44" t="s">
        <v>963</v>
      </c>
      <c r="C287" s="44" t="s">
        <v>2008</v>
      </c>
      <c r="D287" s="44" t="s">
        <v>2081</v>
      </c>
      <c r="E287" s="44" t="s">
        <v>2082</v>
      </c>
      <c r="F287" s="44" t="s">
        <v>2083</v>
      </c>
      <c r="G287" s="44" t="s">
        <v>2084</v>
      </c>
      <c r="H287" s="44">
        <v>5990</v>
      </c>
      <c r="I287" s="44">
        <v>4990</v>
      </c>
      <c r="J287" s="44" t="s">
        <v>201</v>
      </c>
      <c r="K287" s="44" t="s">
        <v>71</v>
      </c>
      <c r="L287" s="44" t="s">
        <v>38</v>
      </c>
      <c r="M287" s="44" t="s">
        <v>296</v>
      </c>
      <c r="N287" s="44" t="s">
        <v>2070</v>
      </c>
      <c r="O287" s="44" t="s">
        <v>787</v>
      </c>
      <c r="P287" s="44" t="s">
        <v>2085</v>
      </c>
      <c r="Q287" s="44" t="s">
        <v>2086</v>
      </c>
      <c r="R287" s="44" t="s">
        <v>949</v>
      </c>
      <c r="S287" s="44" t="s">
        <v>45</v>
      </c>
      <c r="T287" s="44" t="s">
        <v>46</v>
      </c>
      <c r="U287" s="44" t="s">
        <v>46</v>
      </c>
      <c r="V287" s="44" t="s">
        <v>47</v>
      </c>
      <c r="W287" s="44" t="s">
        <v>46</v>
      </c>
      <c r="X287" s="44" t="s">
        <v>46</v>
      </c>
      <c r="Y287" s="44" t="s">
        <v>46</v>
      </c>
      <c r="Z287" s="44" t="s">
        <v>46</v>
      </c>
      <c r="AA287" s="44" t="s">
        <v>46</v>
      </c>
      <c r="AB287" s="44" t="s">
        <v>2087</v>
      </c>
    </row>
    <row r="288" spans="1:28">
      <c r="A288" s="44" t="s">
        <v>166</v>
      </c>
      <c r="B288" s="44" t="s">
        <v>963</v>
      </c>
      <c r="C288" s="44" t="s">
        <v>2008</v>
      </c>
      <c r="D288" s="44" t="s">
        <v>2088</v>
      </c>
      <c r="E288" s="44" t="s">
        <v>2089</v>
      </c>
      <c r="F288" s="44" t="s">
        <v>2090</v>
      </c>
      <c r="G288" s="44" t="s">
        <v>2091</v>
      </c>
      <c r="H288" s="44">
        <v>4590</v>
      </c>
      <c r="I288" s="44">
        <v>4190</v>
      </c>
      <c r="J288" s="44" t="s">
        <v>201</v>
      </c>
      <c r="K288" s="44" t="s">
        <v>71</v>
      </c>
      <c r="L288" s="44" t="s">
        <v>38</v>
      </c>
      <c r="M288" s="44" t="s">
        <v>296</v>
      </c>
      <c r="N288" s="44" t="s">
        <v>2070</v>
      </c>
      <c r="O288" s="44" t="s">
        <v>41</v>
      </c>
      <c r="P288" s="44" t="s">
        <v>2071</v>
      </c>
      <c r="Q288" s="44" t="s">
        <v>2092</v>
      </c>
      <c r="R288" s="44" t="s">
        <v>949</v>
      </c>
      <c r="S288" s="44" t="s">
        <v>45</v>
      </c>
      <c r="T288" s="44" t="s">
        <v>46</v>
      </c>
      <c r="U288" s="44" t="s">
        <v>46</v>
      </c>
      <c r="V288" s="44" t="s">
        <v>47</v>
      </c>
      <c r="W288" s="44" t="s">
        <v>46</v>
      </c>
      <c r="X288" s="44" t="s">
        <v>46</v>
      </c>
      <c r="Y288" s="44" t="s">
        <v>46</v>
      </c>
      <c r="Z288" s="44" t="s">
        <v>46</v>
      </c>
      <c r="AA288" s="44" t="s">
        <v>46</v>
      </c>
      <c r="AB288" s="44" t="s">
        <v>2093</v>
      </c>
    </row>
    <row r="289" spans="1:28">
      <c r="A289" s="44" t="s">
        <v>166</v>
      </c>
      <c r="B289" s="44" t="s">
        <v>963</v>
      </c>
      <c r="C289" s="44" t="s">
        <v>2008</v>
      </c>
      <c r="D289" s="44" t="s">
        <v>2094</v>
      </c>
      <c r="E289" s="44" t="s">
        <v>2095</v>
      </c>
      <c r="F289" s="44" t="s">
        <v>2096</v>
      </c>
      <c r="G289" s="44" t="s">
        <v>2097</v>
      </c>
      <c r="H289" s="44">
        <v>4890</v>
      </c>
      <c r="I289" s="44">
        <v>4290</v>
      </c>
      <c r="J289" s="44" t="s">
        <v>201</v>
      </c>
      <c r="K289" s="44" t="s">
        <v>71</v>
      </c>
      <c r="L289" s="44" t="s">
        <v>38</v>
      </c>
      <c r="M289" s="44" t="s">
        <v>296</v>
      </c>
      <c r="N289" s="44" t="s">
        <v>2070</v>
      </c>
      <c r="O289" s="44" t="s">
        <v>41</v>
      </c>
      <c r="P289" s="44" t="s">
        <v>2078</v>
      </c>
      <c r="Q289" s="44" t="s">
        <v>2098</v>
      </c>
      <c r="R289" s="44" t="s">
        <v>949</v>
      </c>
      <c r="S289" s="44" t="s">
        <v>45</v>
      </c>
      <c r="T289" s="44" t="s">
        <v>46</v>
      </c>
      <c r="U289" s="44" t="s">
        <v>46</v>
      </c>
      <c r="V289" s="44" t="s">
        <v>47</v>
      </c>
      <c r="W289" s="44" t="s">
        <v>46</v>
      </c>
      <c r="X289" s="44" t="s">
        <v>46</v>
      </c>
      <c r="Y289" s="44" t="s">
        <v>46</v>
      </c>
      <c r="Z289" s="44" t="s">
        <v>46</v>
      </c>
      <c r="AA289" s="44" t="s">
        <v>46</v>
      </c>
      <c r="AB289" s="44" t="s">
        <v>2093</v>
      </c>
    </row>
    <row r="290" spans="1:28">
      <c r="A290" s="44" t="s">
        <v>166</v>
      </c>
      <c r="B290" s="44" t="s">
        <v>963</v>
      </c>
      <c r="C290" s="44" t="s">
        <v>2008</v>
      </c>
      <c r="D290" s="44" t="s">
        <v>2099</v>
      </c>
      <c r="E290" s="44" t="s">
        <v>2100</v>
      </c>
      <c r="F290" s="44" t="s">
        <v>2101</v>
      </c>
      <c r="G290" s="44" t="s">
        <v>2102</v>
      </c>
      <c r="H290" s="44">
        <v>4290</v>
      </c>
      <c r="I290" s="44">
        <v>3990</v>
      </c>
      <c r="J290" s="44" t="s">
        <v>201</v>
      </c>
      <c r="K290" s="44" t="s">
        <v>71</v>
      </c>
      <c r="L290" s="44" t="s">
        <v>38</v>
      </c>
      <c r="M290" s="44" t="s">
        <v>296</v>
      </c>
      <c r="N290" s="44" t="s">
        <v>2070</v>
      </c>
      <c r="O290" s="44" t="s">
        <v>2103</v>
      </c>
      <c r="P290" s="44" t="s">
        <v>2085</v>
      </c>
      <c r="Q290" s="44" t="s">
        <v>2104</v>
      </c>
      <c r="R290" s="44" t="s">
        <v>949</v>
      </c>
      <c r="S290" s="44" t="s">
        <v>45</v>
      </c>
      <c r="T290" s="44" t="s">
        <v>46</v>
      </c>
      <c r="U290" s="44" t="s">
        <v>46</v>
      </c>
      <c r="V290" s="44" t="s">
        <v>47</v>
      </c>
      <c r="W290" s="44" t="s">
        <v>46</v>
      </c>
      <c r="X290" s="44" t="s">
        <v>46</v>
      </c>
      <c r="Y290" s="44" t="s">
        <v>46</v>
      </c>
      <c r="Z290" s="44" t="s">
        <v>46</v>
      </c>
      <c r="AA290" s="44" t="s">
        <v>46</v>
      </c>
      <c r="AB290" s="44" t="s">
        <v>2105</v>
      </c>
    </row>
    <row r="291" spans="1:28">
      <c r="A291" s="44" t="s">
        <v>155</v>
      </c>
      <c r="B291" s="44" t="s">
        <v>963</v>
      </c>
      <c r="C291" s="44" t="s">
        <v>1193</v>
      </c>
      <c r="D291" s="44" t="s">
        <v>2106</v>
      </c>
      <c r="E291" s="44" t="s">
        <v>2107</v>
      </c>
      <c r="F291" s="44" t="s">
        <v>2108</v>
      </c>
      <c r="G291" s="44" t="s">
        <v>2109</v>
      </c>
      <c r="H291" s="44">
        <v>22900</v>
      </c>
      <c r="I291" s="44">
        <v>19900</v>
      </c>
      <c r="J291" s="44" t="s">
        <v>2110</v>
      </c>
      <c r="K291" s="44" t="s">
        <v>71</v>
      </c>
      <c r="L291" s="44" t="s">
        <v>38</v>
      </c>
      <c r="M291" s="44" t="s">
        <v>2111</v>
      </c>
      <c r="N291" s="44" t="s">
        <v>438</v>
      </c>
      <c r="O291" s="44" t="s">
        <v>1702</v>
      </c>
      <c r="P291" s="44" t="s">
        <v>46</v>
      </c>
      <c r="Q291" s="44" t="s">
        <v>2112</v>
      </c>
      <c r="R291" s="44" t="s">
        <v>44</v>
      </c>
      <c r="S291" s="44" t="s">
        <v>45</v>
      </c>
      <c r="T291" s="44" t="s">
        <v>46</v>
      </c>
      <c r="U291" s="44" t="s">
        <v>46</v>
      </c>
      <c r="V291" s="44" t="s">
        <v>1169</v>
      </c>
      <c r="W291" s="44" t="s">
        <v>46</v>
      </c>
      <c r="X291" s="44" t="s">
        <v>2113</v>
      </c>
      <c r="Y291" s="44" t="s">
        <v>46</v>
      </c>
      <c r="Z291" s="44" t="s">
        <v>46</v>
      </c>
      <c r="AA291" s="44" t="s">
        <v>46</v>
      </c>
      <c r="AB291" s="44" t="s">
        <v>2114</v>
      </c>
    </row>
    <row r="292" spans="1:28">
      <c r="A292" s="44" t="s">
        <v>155</v>
      </c>
      <c r="B292" s="44" t="s">
        <v>963</v>
      </c>
      <c r="C292" s="44" t="s">
        <v>1193</v>
      </c>
      <c r="D292" s="44" t="s">
        <v>2115</v>
      </c>
      <c r="E292" s="44" t="s">
        <v>2116</v>
      </c>
      <c r="F292" s="44" t="s">
        <v>2117</v>
      </c>
      <c r="G292" s="44" t="s">
        <v>2118</v>
      </c>
      <c r="H292" s="44">
        <v>14900</v>
      </c>
      <c r="I292" s="44">
        <v>13900</v>
      </c>
      <c r="J292" s="44" t="s">
        <v>2110</v>
      </c>
      <c r="K292" s="44" t="s">
        <v>71</v>
      </c>
      <c r="L292" s="44" t="s">
        <v>38</v>
      </c>
      <c r="M292" s="44" t="s">
        <v>2111</v>
      </c>
      <c r="N292" s="44" t="s">
        <v>1243</v>
      </c>
      <c r="O292" s="44" t="s">
        <v>1702</v>
      </c>
      <c r="P292" s="44" t="s">
        <v>46</v>
      </c>
      <c r="Q292" s="44" t="s">
        <v>2119</v>
      </c>
      <c r="R292" s="44" t="s">
        <v>1202</v>
      </c>
      <c r="S292" s="44" t="s">
        <v>45</v>
      </c>
      <c r="T292" s="44" t="s">
        <v>46</v>
      </c>
      <c r="U292" s="44" t="s">
        <v>46</v>
      </c>
      <c r="V292" s="44" t="s">
        <v>1169</v>
      </c>
      <c r="W292" s="44" t="s">
        <v>46</v>
      </c>
      <c r="X292" s="44" t="s">
        <v>2120</v>
      </c>
      <c r="Y292" s="44" t="s">
        <v>46</v>
      </c>
      <c r="Z292" s="44" t="s">
        <v>46</v>
      </c>
      <c r="AA292" s="44" t="s">
        <v>46</v>
      </c>
      <c r="AB292" s="44" t="s">
        <v>2121</v>
      </c>
    </row>
    <row r="293" spans="1:28">
      <c r="A293" s="44" t="s">
        <v>155</v>
      </c>
      <c r="B293" s="44" t="s">
        <v>963</v>
      </c>
      <c r="C293" s="44" t="s">
        <v>1366</v>
      </c>
      <c r="D293" s="44" t="s">
        <v>2122</v>
      </c>
      <c r="E293" s="44" t="s">
        <v>2123</v>
      </c>
      <c r="F293" s="44" t="s">
        <v>2124</v>
      </c>
      <c r="G293" s="44" t="s">
        <v>2125</v>
      </c>
      <c r="H293" s="44">
        <v>7990</v>
      </c>
      <c r="I293" s="44">
        <v>6990</v>
      </c>
      <c r="J293" s="44" t="s">
        <v>2110</v>
      </c>
      <c r="K293" s="44" t="s">
        <v>71</v>
      </c>
      <c r="L293" s="44" t="s">
        <v>38</v>
      </c>
      <c r="M293" s="44" t="s">
        <v>2111</v>
      </c>
      <c r="N293" s="44" t="s">
        <v>2126</v>
      </c>
      <c r="O293" s="44" t="s">
        <v>2127</v>
      </c>
      <c r="P293" s="44" t="s">
        <v>46</v>
      </c>
      <c r="Q293" s="44" t="s">
        <v>2128</v>
      </c>
      <c r="R293" s="44" t="s">
        <v>44</v>
      </c>
      <c r="S293" s="44" t="s">
        <v>45</v>
      </c>
      <c r="T293" s="44" t="s">
        <v>46</v>
      </c>
      <c r="U293" s="44" t="s">
        <v>46</v>
      </c>
      <c r="V293" s="44" t="s">
        <v>1169</v>
      </c>
      <c r="W293" s="44" t="s">
        <v>46</v>
      </c>
      <c r="X293" s="44" t="s">
        <v>2129</v>
      </c>
      <c r="Y293" s="44" t="s">
        <v>46</v>
      </c>
      <c r="Z293" s="44" t="s">
        <v>46</v>
      </c>
      <c r="AA293" s="44" t="s">
        <v>46</v>
      </c>
      <c r="AB293" s="44" t="s">
        <v>2130</v>
      </c>
    </row>
    <row r="294" spans="1:28">
      <c r="A294" s="44" t="s">
        <v>155</v>
      </c>
      <c r="B294" s="44" t="s">
        <v>963</v>
      </c>
      <c r="C294" s="44" t="s">
        <v>1366</v>
      </c>
      <c r="D294" s="44" t="s">
        <v>2131</v>
      </c>
      <c r="E294" s="44" t="s">
        <v>2132</v>
      </c>
      <c r="F294" s="44" t="s">
        <v>2133</v>
      </c>
      <c r="G294" s="44" t="s">
        <v>2134</v>
      </c>
      <c r="H294" s="44">
        <v>7990</v>
      </c>
      <c r="I294" s="44">
        <v>6990</v>
      </c>
      <c r="J294" s="44" t="s">
        <v>2110</v>
      </c>
      <c r="K294" s="44" t="s">
        <v>71</v>
      </c>
      <c r="L294" s="44" t="s">
        <v>38</v>
      </c>
      <c r="M294" s="44" t="s">
        <v>2111</v>
      </c>
      <c r="N294" s="44" t="s">
        <v>2126</v>
      </c>
      <c r="O294" s="44" t="s">
        <v>2135</v>
      </c>
      <c r="P294" s="44" t="s">
        <v>46</v>
      </c>
      <c r="Q294" s="44" t="s">
        <v>2128</v>
      </c>
      <c r="R294" s="44" t="s">
        <v>44</v>
      </c>
      <c r="S294" s="44" t="s">
        <v>45</v>
      </c>
      <c r="T294" s="44" t="s">
        <v>46</v>
      </c>
      <c r="U294" s="44" t="s">
        <v>46</v>
      </c>
      <c r="V294" s="44" t="s">
        <v>1169</v>
      </c>
      <c r="W294" s="44" t="s">
        <v>46</v>
      </c>
      <c r="X294" s="44" t="s">
        <v>2129</v>
      </c>
      <c r="Y294" s="44" t="s">
        <v>46</v>
      </c>
      <c r="Z294" s="44" t="s">
        <v>46</v>
      </c>
      <c r="AA294" s="44" t="s">
        <v>46</v>
      </c>
      <c r="AB294" s="44" t="s">
        <v>2130</v>
      </c>
    </row>
    <row r="295" spans="1:28">
      <c r="A295" s="44" t="s">
        <v>29</v>
      </c>
      <c r="B295" s="44" t="s">
        <v>963</v>
      </c>
      <c r="C295" s="44" t="s">
        <v>1007</v>
      </c>
      <c r="D295" s="44" t="s">
        <v>2136</v>
      </c>
      <c r="E295" s="44" t="s">
        <v>2137</v>
      </c>
      <c r="F295" s="44" t="s">
        <v>2138</v>
      </c>
      <c r="G295" s="44" t="s">
        <v>2139</v>
      </c>
      <c r="H295" s="44">
        <v>18900</v>
      </c>
      <c r="I295" s="44">
        <v>16600</v>
      </c>
      <c r="J295" s="44" t="s">
        <v>201</v>
      </c>
      <c r="K295" s="44" t="s">
        <v>71</v>
      </c>
      <c r="L295" s="44" t="s">
        <v>38</v>
      </c>
      <c r="M295" s="44" t="s">
        <v>2140</v>
      </c>
      <c r="N295" s="44" t="s">
        <v>73</v>
      </c>
      <c r="O295" s="44" t="s">
        <v>1059</v>
      </c>
      <c r="P295" s="44" t="s">
        <v>2141</v>
      </c>
      <c r="Q295" s="44" t="s">
        <v>2142</v>
      </c>
      <c r="R295" s="44" t="s">
        <v>106</v>
      </c>
      <c r="S295" s="44" t="s">
        <v>45</v>
      </c>
      <c r="T295" s="44" t="s">
        <v>46</v>
      </c>
      <c r="U295" s="44" t="s">
        <v>46</v>
      </c>
      <c r="V295" s="44" t="s">
        <v>47</v>
      </c>
      <c r="W295" s="44" t="s">
        <v>1019</v>
      </c>
      <c r="X295" s="44" t="s">
        <v>46</v>
      </c>
      <c r="Y295" s="44" t="s">
        <v>46</v>
      </c>
      <c r="Z295" s="44" t="s">
        <v>46</v>
      </c>
      <c r="AA295" s="44" t="s">
        <v>46</v>
      </c>
      <c r="AB295" s="44" t="s">
        <v>2143</v>
      </c>
    </row>
    <row r="296" spans="1:28">
      <c r="A296" s="44" t="s">
        <v>29</v>
      </c>
      <c r="B296" s="44" t="s">
        <v>963</v>
      </c>
      <c r="C296" s="44" t="s">
        <v>1670</v>
      </c>
      <c r="D296" s="44" t="s">
        <v>2144</v>
      </c>
      <c r="E296" s="44" t="s">
        <v>2145</v>
      </c>
      <c r="F296" s="44" t="s">
        <v>2146</v>
      </c>
      <c r="G296" s="44" t="s">
        <v>2147</v>
      </c>
      <c r="H296" s="44">
        <v>37900</v>
      </c>
      <c r="I296" s="44">
        <v>27900</v>
      </c>
      <c r="J296" s="44" t="s">
        <v>201</v>
      </c>
      <c r="K296" s="44" t="s">
        <v>71</v>
      </c>
      <c r="L296" s="44" t="s">
        <v>38</v>
      </c>
      <c r="M296" s="44" t="s">
        <v>2140</v>
      </c>
      <c r="N296" s="44" t="s">
        <v>286</v>
      </c>
      <c r="O296" s="44" t="s">
        <v>287</v>
      </c>
      <c r="P296" s="44" t="s">
        <v>2148</v>
      </c>
      <c r="Q296" s="44" t="s">
        <v>2149</v>
      </c>
      <c r="R296" s="44" t="s">
        <v>1143</v>
      </c>
      <c r="S296" s="44" t="s">
        <v>45</v>
      </c>
      <c r="T296" s="44" t="s">
        <v>46</v>
      </c>
      <c r="U296" s="44" t="s">
        <v>46</v>
      </c>
      <c r="V296" s="44" t="s">
        <v>47</v>
      </c>
      <c r="W296" s="44" t="s">
        <v>2150</v>
      </c>
      <c r="X296" s="44" t="s">
        <v>46</v>
      </c>
      <c r="Y296" s="44" t="s">
        <v>46</v>
      </c>
      <c r="Z296" s="44" t="s">
        <v>46</v>
      </c>
      <c r="AA296" s="44" t="s">
        <v>46</v>
      </c>
      <c r="AB296" s="44" t="s">
        <v>2151</v>
      </c>
    </row>
    <row r="297" spans="1:28">
      <c r="A297" s="44" t="s">
        <v>637</v>
      </c>
      <c r="B297" s="44" t="s">
        <v>963</v>
      </c>
      <c r="C297" s="44" t="s">
        <v>1955</v>
      </c>
      <c r="D297" s="44" t="s">
        <v>2152</v>
      </c>
      <c r="E297" s="44" t="s">
        <v>2153</v>
      </c>
      <c r="F297" s="44" t="s">
        <v>2154</v>
      </c>
      <c r="G297" s="44" t="s">
        <v>2155</v>
      </c>
      <c r="H297" s="44">
        <v>1759</v>
      </c>
      <c r="I297" s="44">
        <v>1759</v>
      </c>
      <c r="J297" s="44" t="s">
        <v>2156</v>
      </c>
      <c r="K297" s="44" t="s">
        <v>71</v>
      </c>
      <c r="L297" s="44" t="s">
        <v>38</v>
      </c>
      <c r="M297" s="44" t="s">
        <v>2157</v>
      </c>
      <c r="N297" s="44" t="s">
        <v>1962</v>
      </c>
      <c r="O297" s="44" t="s">
        <v>46</v>
      </c>
      <c r="P297" s="44" t="s">
        <v>1963</v>
      </c>
      <c r="Q297" s="44" t="s">
        <v>46</v>
      </c>
      <c r="R297" s="44" t="s">
        <v>46</v>
      </c>
      <c r="S297" s="44" t="s">
        <v>45</v>
      </c>
      <c r="T297" s="44" t="s">
        <v>46</v>
      </c>
      <c r="U297" s="44" t="s">
        <v>46</v>
      </c>
      <c r="V297" s="44" t="s">
        <v>986</v>
      </c>
      <c r="W297" s="44" t="s">
        <v>46</v>
      </c>
      <c r="X297" s="44" t="s">
        <v>46</v>
      </c>
      <c r="Y297" s="44" t="s">
        <v>46</v>
      </c>
      <c r="Z297" s="44" t="s">
        <v>46</v>
      </c>
      <c r="AA297" s="44" t="s">
        <v>46</v>
      </c>
      <c r="AB297" s="44" t="s">
        <v>2158</v>
      </c>
    </row>
    <row r="298" spans="1:28">
      <c r="A298" s="44" t="s">
        <v>637</v>
      </c>
      <c r="B298" s="44" t="s">
        <v>963</v>
      </c>
      <c r="C298" s="44" t="s">
        <v>1955</v>
      </c>
      <c r="D298" s="44" t="s">
        <v>2159</v>
      </c>
      <c r="E298" s="44" t="s">
        <v>2160</v>
      </c>
      <c r="F298" s="44" t="s">
        <v>2161</v>
      </c>
      <c r="G298" s="44" t="s">
        <v>2162</v>
      </c>
      <c r="H298" s="44">
        <v>14380</v>
      </c>
      <c r="I298" s="44">
        <v>14380</v>
      </c>
      <c r="J298" s="44" t="s">
        <v>2163</v>
      </c>
      <c r="K298" s="44" t="s">
        <v>181</v>
      </c>
      <c r="L298" s="44" t="s">
        <v>181</v>
      </c>
      <c r="M298" s="44" t="s">
        <v>2164</v>
      </c>
      <c r="N298" s="44" t="s">
        <v>2165</v>
      </c>
      <c r="O298" s="44" t="s">
        <v>46</v>
      </c>
      <c r="P298" s="44" t="s">
        <v>2166</v>
      </c>
      <c r="Q298" s="44" t="s">
        <v>2167</v>
      </c>
      <c r="R298" s="44" t="s">
        <v>44</v>
      </c>
      <c r="S298" s="44" t="s">
        <v>45</v>
      </c>
      <c r="T298" s="44" t="s">
        <v>46</v>
      </c>
      <c r="U298" s="44" t="s">
        <v>46</v>
      </c>
      <c r="V298" s="44" t="s">
        <v>47</v>
      </c>
      <c r="W298" s="44" t="s">
        <v>46</v>
      </c>
      <c r="X298" s="44" t="s">
        <v>46</v>
      </c>
      <c r="Y298" s="44" t="s">
        <v>46</v>
      </c>
      <c r="Z298" s="44" t="s">
        <v>46</v>
      </c>
      <c r="AA298" s="44" t="s">
        <v>46</v>
      </c>
      <c r="AB298" s="44" t="s">
        <v>2168</v>
      </c>
    </row>
    <row r="299" spans="1:28">
      <c r="A299" s="44" t="s">
        <v>637</v>
      </c>
      <c r="B299" s="44" t="s">
        <v>963</v>
      </c>
      <c r="C299" s="44" t="s">
        <v>1955</v>
      </c>
      <c r="D299" s="44" t="s">
        <v>2169</v>
      </c>
      <c r="E299" s="44" t="s">
        <v>2170</v>
      </c>
      <c r="F299" s="44" t="s">
        <v>2171</v>
      </c>
      <c r="G299" s="44" t="s">
        <v>2172</v>
      </c>
      <c r="H299" s="44">
        <v>1690</v>
      </c>
      <c r="I299" s="44">
        <v>1690</v>
      </c>
      <c r="J299" s="44" t="s">
        <v>2156</v>
      </c>
      <c r="K299" s="44" t="s">
        <v>71</v>
      </c>
      <c r="L299" s="44" t="s">
        <v>38</v>
      </c>
      <c r="M299" s="44" t="s">
        <v>2157</v>
      </c>
      <c r="N299" s="44" t="s">
        <v>2173</v>
      </c>
      <c r="O299" s="44" t="s">
        <v>46</v>
      </c>
      <c r="P299" s="44" t="s">
        <v>1963</v>
      </c>
      <c r="Q299" s="44" t="s">
        <v>1964</v>
      </c>
      <c r="R299" s="44" t="s">
        <v>949</v>
      </c>
      <c r="S299" s="44" t="s">
        <v>45</v>
      </c>
      <c r="T299" s="44" t="s">
        <v>46</v>
      </c>
      <c r="U299" s="44" t="s">
        <v>46</v>
      </c>
      <c r="V299" s="44" t="s">
        <v>986</v>
      </c>
      <c r="W299" s="44" t="s">
        <v>46</v>
      </c>
      <c r="X299" s="44" t="s">
        <v>46</v>
      </c>
      <c r="Y299" s="44" t="s">
        <v>46</v>
      </c>
      <c r="Z299" s="44" t="s">
        <v>46</v>
      </c>
      <c r="AA299" s="44" t="s">
        <v>46</v>
      </c>
      <c r="AB299" s="44" t="s">
        <v>2174</v>
      </c>
    </row>
    <row r="300" spans="1:28">
      <c r="A300" s="44" t="s">
        <v>155</v>
      </c>
      <c r="B300" s="44" t="s">
        <v>963</v>
      </c>
      <c r="C300" s="44" t="s">
        <v>1193</v>
      </c>
      <c r="D300" s="44" t="s">
        <v>2175</v>
      </c>
      <c r="E300" s="44" t="s">
        <v>2176</v>
      </c>
      <c r="F300" s="44" t="s">
        <v>2177</v>
      </c>
      <c r="G300" s="44" t="s">
        <v>2178</v>
      </c>
      <c r="H300" s="44">
        <v>14900</v>
      </c>
      <c r="I300" s="44">
        <v>13900</v>
      </c>
      <c r="J300" s="44" t="s">
        <v>2110</v>
      </c>
      <c r="K300" s="44" t="s">
        <v>71</v>
      </c>
      <c r="L300" s="44" t="s">
        <v>38</v>
      </c>
      <c r="M300" s="44" t="s">
        <v>2111</v>
      </c>
      <c r="N300" s="44" t="s">
        <v>1243</v>
      </c>
      <c r="O300" s="44" t="s">
        <v>2179</v>
      </c>
      <c r="P300" s="44" t="s">
        <v>46</v>
      </c>
      <c r="Q300" s="44" t="s">
        <v>2119</v>
      </c>
      <c r="R300" s="44" t="s">
        <v>1202</v>
      </c>
      <c r="S300" s="44" t="s">
        <v>45</v>
      </c>
      <c r="T300" s="44" t="s">
        <v>46</v>
      </c>
      <c r="U300" s="44" t="s">
        <v>46</v>
      </c>
      <c r="V300" s="44" t="s">
        <v>1169</v>
      </c>
      <c r="W300" s="44" t="s">
        <v>46</v>
      </c>
      <c r="X300" s="44" t="s">
        <v>46</v>
      </c>
      <c r="Y300" s="44" t="s">
        <v>46</v>
      </c>
      <c r="Z300" s="44" t="s">
        <v>46</v>
      </c>
      <c r="AA300" s="44" t="s">
        <v>46</v>
      </c>
      <c r="AB300" s="44" t="s">
        <v>2121</v>
      </c>
    </row>
    <row r="301" spans="1:28">
      <c r="A301" s="44" t="s">
        <v>290</v>
      </c>
      <c r="B301" s="44" t="s">
        <v>963</v>
      </c>
      <c r="C301" s="44" t="s">
        <v>1177</v>
      </c>
      <c r="D301" s="44" t="s">
        <v>2180</v>
      </c>
      <c r="E301" s="44" t="s">
        <v>2181</v>
      </c>
      <c r="F301" s="44" t="s">
        <v>2182</v>
      </c>
      <c r="G301" s="44" t="s">
        <v>2183</v>
      </c>
      <c r="H301" s="44">
        <v>8990</v>
      </c>
      <c r="I301" s="44">
        <v>6500</v>
      </c>
      <c r="J301" s="44" t="s">
        <v>2184</v>
      </c>
      <c r="K301" s="44" t="s">
        <v>71</v>
      </c>
      <c r="L301" s="44" t="s">
        <v>38</v>
      </c>
      <c r="M301" s="44" t="s">
        <v>598</v>
      </c>
      <c r="N301" s="44" t="s">
        <v>290</v>
      </c>
      <c r="O301" s="44" t="s">
        <v>287</v>
      </c>
      <c r="P301" s="44" t="s">
        <v>2185</v>
      </c>
      <c r="Q301" s="44" t="s">
        <v>2186</v>
      </c>
      <c r="R301" s="44" t="s">
        <v>44</v>
      </c>
      <c r="S301" s="44" t="s">
        <v>45</v>
      </c>
      <c r="T301" s="44" t="s">
        <v>46</v>
      </c>
      <c r="U301" s="44" t="s">
        <v>46</v>
      </c>
      <c r="V301" s="44" t="s">
        <v>2187</v>
      </c>
      <c r="W301" s="44" t="s">
        <v>2188</v>
      </c>
      <c r="X301" s="44" t="s">
        <v>46</v>
      </c>
      <c r="Y301" s="44" t="s">
        <v>46</v>
      </c>
      <c r="Z301" s="44">
        <v>8.5</v>
      </c>
      <c r="AA301" s="44" t="s">
        <v>46</v>
      </c>
      <c r="AB301" s="44" t="s">
        <v>2189</v>
      </c>
    </row>
    <row r="302" spans="1:28">
      <c r="A302" s="44" t="s">
        <v>492</v>
      </c>
      <c r="B302" s="44" t="s">
        <v>963</v>
      </c>
      <c r="C302" s="44" t="s">
        <v>1177</v>
      </c>
      <c r="D302" s="44" t="s">
        <v>2190</v>
      </c>
      <c r="E302" s="44" t="s">
        <v>2191</v>
      </c>
      <c r="F302" s="44" t="s">
        <v>2192</v>
      </c>
      <c r="G302" s="44" t="s">
        <v>2193</v>
      </c>
      <c r="H302" s="44">
        <v>9900</v>
      </c>
      <c r="I302" s="44">
        <v>5900</v>
      </c>
      <c r="J302" s="44" t="s">
        <v>295</v>
      </c>
      <c r="K302" s="44" t="s">
        <v>56</v>
      </c>
      <c r="L302" s="44" t="s">
        <v>38</v>
      </c>
      <c r="M302" s="44" t="s">
        <v>2194</v>
      </c>
      <c r="N302" s="44" t="s">
        <v>492</v>
      </c>
      <c r="O302" s="44" t="s">
        <v>41</v>
      </c>
      <c r="P302" s="44" t="s">
        <v>2195</v>
      </c>
      <c r="Q302" s="44" t="s">
        <v>46</v>
      </c>
      <c r="R302" s="44" t="s">
        <v>106</v>
      </c>
      <c r="S302" s="44" t="s">
        <v>45</v>
      </c>
      <c r="T302" s="44" t="s">
        <v>46</v>
      </c>
      <c r="U302" s="44" t="s">
        <v>46</v>
      </c>
      <c r="V302" s="44" t="s">
        <v>47</v>
      </c>
      <c r="W302" s="44" t="s">
        <v>46</v>
      </c>
      <c r="X302" s="44" t="s">
        <v>46</v>
      </c>
      <c r="Y302" s="44" t="s">
        <v>46</v>
      </c>
      <c r="Z302" s="44" t="s">
        <v>46</v>
      </c>
      <c r="AA302" s="44" t="s">
        <v>46</v>
      </c>
      <c r="AB302" s="44" t="s">
        <v>2196</v>
      </c>
    </row>
    <row r="303" spans="1:28">
      <c r="A303" s="44" t="s">
        <v>492</v>
      </c>
      <c r="B303" s="44" t="s">
        <v>963</v>
      </c>
      <c r="C303" s="44" t="s">
        <v>1193</v>
      </c>
      <c r="D303" s="44" t="s">
        <v>2197</v>
      </c>
      <c r="E303" s="44" t="s">
        <v>2198</v>
      </c>
      <c r="F303" s="44" t="s">
        <v>2199</v>
      </c>
      <c r="G303" s="44" t="s">
        <v>2200</v>
      </c>
      <c r="H303" s="44">
        <v>19900</v>
      </c>
      <c r="I303" s="44">
        <v>18888</v>
      </c>
      <c r="J303" s="44" t="s">
        <v>2184</v>
      </c>
      <c r="K303" s="44" t="s">
        <v>71</v>
      </c>
      <c r="L303" s="44" t="s">
        <v>38</v>
      </c>
      <c r="M303" s="44" t="s">
        <v>598</v>
      </c>
      <c r="N303" s="44" t="s">
        <v>492</v>
      </c>
      <c r="O303" s="44" t="s">
        <v>41</v>
      </c>
      <c r="P303" s="44" t="s">
        <v>1865</v>
      </c>
      <c r="Q303" s="44" t="s">
        <v>46</v>
      </c>
      <c r="R303" s="44" t="s">
        <v>1202</v>
      </c>
      <c r="S303" s="44" t="s">
        <v>45</v>
      </c>
      <c r="T303" s="44" t="s">
        <v>46</v>
      </c>
      <c r="U303" s="44" t="s">
        <v>46</v>
      </c>
      <c r="V303" s="44" t="s">
        <v>1169</v>
      </c>
      <c r="W303" s="44" t="s">
        <v>46</v>
      </c>
      <c r="X303" s="44" t="s">
        <v>2201</v>
      </c>
      <c r="Y303" s="44" t="s">
        <v>46</v>
      </c>
      <c r="Z303" s="44" t="s">
        <v>46</v>
      </c>
      <c r="AA303" s="44" t="s">
        <v>46</v>
      </c>
      <c r="AB303" s="44" t="s">
        <v>2202</v>
      </c>
    </row>
    <row r="304" spans="1:28">
      <c r="A304" s="44" t="s">
        <v>637</v>
      </c>
      <c r="B304" s="44" t="s">
        <v>963</v>
      </c>
      <c r="C304" s="44" t="s">
        <v>988</v>
      </c>
      <c r="D304" s="44" t="s">
        <v>2203</v>
      </c>
      <c r="E304" s="44" t="s">
        <v>2204</v>
      </c>
      <c r="F304" s="44" t="s">
        <v>2205</v>
      </c>
      <c r="G304" s="44" t="s">
        <v>2206</v>
      </c>
      <c r="H304" s="44">
        <v>32900</v>
      </c>
      <c r="I304" s="44">
        <v>32900</v>
      </c>
      <c r="J304" s="44" t="s">
        <v>46</v>
      </c>
      <c r="K304" s="44" t="s">
        <v>46</v>
      </c>
      <c r="L304" s="44" t="s">
        <v>367</v>
      </c>
      <c r="M304" s="44" t="s">
        <v>2207</v>
      </c>
      <c r="N304" s="44" t="s">
        <v>994</v>
      </c>
      <c r="O304" s="44" t="s">
        <v>46</v>
      </c>
      <c r="P304" s="44" t="s">
        <v>46</v>
      </c>
      <c r="Q304" s="44" t="s">
        <v>46</v>
      </c>
      <c r="R304" s="44" t="s">
        <v>46</v>
      </c>
      <c r="S304" s="44" t="s">
        <v>45</v>
      </c>
      <c r="T304" s="44" t="s">
        <v>46</v>
      </c>
      <c r="U304" s="44" t="s">
        <v>46</v>
      </c>
      <c r="V304" s="44" t="s">
        <v>46</v>
      </c>
      <c r="W304" s="44" t="s">
        <v>46</v>
      </c>
      <c r="X304" s="44" t="s">
        <v>46</v>
      </c>
      <c r="Y304" s="44" t="s">
        <v>46</v>
      </c>
      <c r="Z304" s="44" t="s">
        <v>46</v>
      </c>
      <c r="AA304" s="44" t="s">
        <v>46</v>
      </c>
      <c r="AB304" s="44" t="s">
        <v>46</v>
      </c>
    </row>
    <row r="305" spans="1:28">
      <c r="A305" s="44" t="s">
        <v>637</v>
      </c>
      <c r="B305" s="44" t="s">
        <v>963</v>
      </c>
      <c r="C305" s="44" t="s">
        <v>988</v>
      </c>
      <c r="D305" s="44" t="s">
        <v>2208</v>
      </c>
      <c r="E305" s="44" t="s">
        <v>2209</v>
      </c>
      <c r="F305" s="44" t="s">
        <v>2210</v>
      </c>
      <c r="G305" s="44" t="s">
        <v>2211</v>
      </c>
      <c r="H305" s="44">
        <v>39900</v>
      </c>
      <c r="I305" s="44">
        <v>39900</v>
      </c>
      <c r="J305" s="44" t="s">
        <v>46</v>
      </c>
      <c r="K305" s="44" t="s">
        <v>46</v>
      </c>
      <c r="L305" s="44" t="s">
        <v>367</v>
      </c>
      <c r="M305" s="44" t="s">
        <v>2207</v>
      </c>
      <c r="N305" s="44" t="s">
        <v>994</v>
      </c>
      <c r="O305" s="44" t="s">
        <v>46</v>
      </c>
      <c r="P305" s="44" t="s">
        <v>46</v>
      </c>
      <c r="Q305" s="44" t="s">
        <v>46</v>
      </c>
      <c r="R305" s="44" t="s">
        <v>46</v>
      </c>
      <c r="S305" s="44" t="s">
        <v>45</v>
      </c>
      <c r="T305" s="44" t="s">
        <v>46</v>
      </c>
      <c r="U305" s="44" t="s">
        <v>46</v>
      </c>
      <c r="V305" s="44" t="s">
        <v>46</v>
      </c>
      <c r="W305" s="44" t="s">
        <v>46</v>
      </c>
      <c r="X305" s="44" t="s">
        <v>46</v>
      </c>
      <c r="Y305" s="44" t="s">
        <v>46</v>
      </c>
      <c r="Z305" s="44" t="s">
        <v>46</v>
      </c>
      <c r="AA305" s="44" t="s">
        <v>46</v>
      </c>
      <c r="AB305" s="44" t="s">
        <v>46</v>
      </c>
    </row>
    <row r="306" spans="1:28">
      <c r="A306" s="44" t="s">
        <v>637</v>
      </c>
      <c r="B306" s="44" t="s">
        <v>963</v>
      </c>
      <c r="C306" s="44" t="s">
        <v>988</v>
      </c>
      <c r="D306" s="44" t="s">
        <v>2212</v>
      </c>
      <c r="E306" s="44" t="s">
        <v>2213</v>
      </c>
      <c r="F306" s="44" t="s">
        <v>2214</v>
      </c>
      <c r="G306" s="44" t="s">
        <v>2215</v>
      </c>
      <c r="H306" s="44">
        <v>39900</v>
      </c>
      <c r="I306" s="44">
        <v>39900</v>
      </c>
      <c r="J306" s="44" t="s">
        <v>46</v>
      </c>
      <c r="K306" s="44" t="s">
        <v>46</v>
      </c>
      <c r="L306" s="44" t="s">
        <v>367</v>
      </c>
      <c r="M306" s="44" t="s">
        <v>2207</v>
      </c>
      <c r="N306" s="44" t="s">
        <v>994</v>
      </c>
      <c r="O306" s="44" t="s">
        <v>46</v>
      </c>
      <c r="P306" s="44" t="s">
        <v>46</v>
      </c>
      <c r="Q306" s="44" t="s">
        <v>46</v>
      </c>
      <c r="R306" s="44" t="s">
        <v>46</v>
      </c>
      <c r="S306" s="44" t="s">
        <v>45</v>
      </c>
      <c r="T306" s="44" t="s">
        <v>46</v>
      </c>
      <c r="U306" s="44" t="s">
        <v>46</v>
      </c>
      <c r="V306" s="44" t="s">
        <v>46</v>
      </c>
      <c r="W306" s="44" t="s">
        <v>46</v>
      </c>
      <c r="X306" s="44" t="s">
        <v>46</v>
      </c>
      <c r="Y306" s="44" t="s">
        <v>46</v>
      </c>
      <c r="Z306" s="44" t="s">
        <v>46</v>
      </c>
      <c r="AA306" s="44" t="s">
        <v>46</v>
      </c>
      <c r="AB306" s="44" t="s">
        <v>46</v>
      </c>
    </row>
    <row r="307" spans="1:28">
      <c r="A307" s="44" t="s">
        <v>637</v>
      </c>
      <c r="B307" s="44" t="s">
        <v>963</v>
      </c>
      <c r="C307" s="44" t="s">
        <v>988</v>
      </c>
      <c r="D307" s="44" t="s">
        <v>2216</v>
      </c>
      <c r="E307" s="44" t="s">
        <v>2217</v>
      </c>
      <c r="F307" s="44" t="s">
        <v>2218</v>
      </c>
      <c r="G307" s="44" t="s">
        <v>2219</v>
      </c>
      <c r="H307" s="44">
        <v>46900</v>
      </c>
      <c r="I307" s="44">
        <v>46900</v>
      </c>
      <c r="J307" s="44" t="s">
        <v>46</v>
      </c>
      <c r="K307" s="44" t="s">
        <v>46</v>
      </c>
      <c r="L307" s="44" t="s">
        <v>367</v>
      </c>
      <c r="M307" s="44" t="s">
        <v>2207</v>
      </c>
      <c r="N307" s="44" t="s">
        <v>994</v>
      </c>
      <c r="O307" s="44" t="s">
        <v>46</v>
      </c>
      <c r="P307" s="44" t="s">
        <v>46</v>
      </c>
      <c r="Q307" s="44" t="s">
        <v>46</v>
      </c>
      <c r="R307" s="44" t="s">
        <v>46</v>
      </c>
      <c r="S307" s="44" t="s">
        <v>45</v>
      </c>
      <c r="T307" s="44" t="s">
        <v>46</v>
      </c>
      <c r="U307" s="44" t="s">
        <v>46</v>
      </c>
      <c r="V307" s="44" t="s">
        <v>46</v>
      </c>
      <c r="W307" s="44" t="s">
        <v>46</v>
      </c>
      <c r="X307" s="44" t="s">
        <v>46</v>
      </c>
      <c r="Y307" s="44" t="s">
        <v>46</v>
      </c>
      <c r="Z307" s="44" t="s">
        <v>46</v>
      </c>
      <c r="AA307" s="44" t="s">
        <v>46</v>
      </c>
      <c r="AB307" s="44" t="s">
        <v>46</v>
      </c>
    </row>
    <row r="308" spans="1:28">
      <c r="A308" s="44" t="s">
        <v>637</v>
      </c>
      <c r="B308" s="44" t="s">
        <v>963</v>
      </c>
      <c r="C308" s="44" t="s">
        <v>988</v>
      </c>
      <c r="D308" s="44" t="s">
        <v>2220</v>
      </c>
      <c r="E308" s="44" t="s">
        <v>2221</v>
      </c>
      <c r="F308" s="44" t="s">
        <v>2222</v>
      </c>
      <c r="G308" s="44" t="s">
        <v>2223</v>
      </c>
      <c r="H308" s="44">
        <v>43900</v>
      </c>
      <c r="I308" s="44">
        <v>43900</v>
      </c>
      <c r="J308" s="44" t="s">
        <v>46</v>
      </c>
      <c r="K308" s="44" t="s">
        <v>46</v>
      </c>
      <c r="L308" s="44" t="s">
        <v>367</v>
      </c>
      <c r="M308" s="44" t="s">
        <v>2207</v>
      </c>
      <c r="N308" s="44" t="s">
        <v>994</v>
      </c>
      <c r="O308" s="44" t="s">
        <v>46</v>
      </c>
      <c r="P308" s="44" t="s">
        <v>46</v>
      </c>
      <c r="Q308" s="44" t="s">
        <v>46</v>
      </c>
      <c r="R308" s="44" t="s">
        <v>46</v>
      </c>
      <c r="S308" s="44" t="s">
        <v>45</v>
      </c>
      <c r="T308" s="44" t="s">
        <v>46</v>
      </c>
      <c r="U308" s="44" t="s">
        <v>46</v>
      </c>
      <c r="V308" s="44" t="s">
        <v>46</v>
      </c>
      <c r="W308" s="44" t="s">
        <v>46</v>
      </c>
      <c r="X308" s="44" t="s">
        <v>46</v>
      </c>
      <c r="Y308" s="44" t="s">
        <v>46</v>
      </c>
      <c r="Z308" s="44" t="s">
        <v>46</v>
      </c>
      <c r="AA308" s="44" t="s">
        <v>46</v>
      </c>
      <c r="AB308" s="44" t="s">
        <v>46</v>
      </c>
    </row>
    <row r="309" spans="1:28">
      <c r="A309" s="44" t="s">
        <v>637</v>
      </c>
      <c r="B309" s="44" t="s">
        <v>963</v>
      </c>
      <c r="C309" s="44" t="s">
        <v>988</v>
      </c>
      <c r="D309" s="44" t="s">
        <v>2224</v>
      </c>
      <c r="E309" s="44" t="s">
        <v>2225</v>
      </c>
      <c r="F309" s="44" t="s">
        <v>2226</v>
      </c>
      <c r="G309" s="44" t="s">
        <v>2227</v>
      </c>
      <c r="H309" s="44">
        <v>50900</v>
      </c>
      <c r="I309" s="44">
        <v>50900</v>
      </c>
      <c r="J309" s="44" t="s">
        <v>46</v>
      </c>
      <c r="K309" s="44" t="s">
        <v>46</v>
      </c>
      <c r="L309" s="44" t="s">
        <v>367</v>
      </c>
      <c r="M309" s="44" t="s">
        <v>2207</v>
      </c>
      <c r="N309" s="44" t="s">
        <v>994</v>
      </c>
      <c r="O309" s="44" t="s">
        <v>46</v>
      </c>
      <c r="P309" s="44" t="s">
        <v>46</v>
      </c>
      <c r="Q309" s="44" t="s">
        <v>46</v>
      </c>
      <c r="R309" s="44" t="s">
        <v>46</v>
      </c>
      <c r="S309" s="44" t="s">
        <v>45</v>
      </c>
      <c r="T309" s="44" t="s">
        <v>46</v>
      </c>
      <c r="U309" s="44" t="s">
        <v>46</v>
      </c>
      <c r="V309" s="44" t="s">
        <v>46</v>
      </c>
      <c r="W309" s="44" t="s">
        <v>46</v>
      </c>
      <c r="X309" s="44" t="s">
        <v>46</v>
      </c>
      <c r="Y309" s="44" t="s">
        <v>46</v>
      </c>
      <c r="Z309" s="44" t="s">
        <v>46</v>
      </c>
      <c r="AA309" s="44" t="s">
        <v>46</v>
      </c>
      <c r="AB309" s="44" t="s">
        <v>46</v>
      </c>
    </row>
    <row r="310" spans="1:28">
      <c r="A310" s="44" t="s">
        <v>637</v>
      </c>
      <c r="B310" s="44" t="s">
        <v>963</v>
      </c>
      <c r="C310" s="44" t="s">
        <v>988</v>
      </c>
      <c r="D310" s="44" t="s">
        <v>2228</v>
      </c>
      <c r="E310" s="44" t="s">
        <v>2229</v>
      </c>
      <c r="F310" s="44" t="s">
        <v>2230</v>
      </c>
      <c r="G310" s="44" t="s">
        <v>2231</v>
      </c>
      <c r="H310" s="44">
        <v>50900</v>
      </c>
      <c r="I310" s="44">
        <v>50900</v>
      </c>
      <c r="J310" s="44" t="s">
        <v>46</v>
      </c>
      <c r="K310" s="44" t="s">
        <v>46</v>
      </c>
      <c r="L310" s="44" t="s">
        <v>367</v>
      </c>
      <c r="M310" s="44" t="s">
        <v>2207</v>
      </c>
      <c r="N310" s="44" t="s">
        <v>994</v>
      </c>
      <c r="O310" s="44" t="s">
        <v>46</v>
      </c>
      <c r="P310" s="44" t="s">
        <v>46</v>
      </c>
      <c r="Q310" s="44" t="s">
        <v>46</v>
      </c>
      <c r="R310" s="44" t="s">
        <v>46</v>
      </c>
      <c r="S310" s="44" t="s">
        <v>45</v>
      </c>
      <c r="T310" s="44" t="s">
        <v>46</v>
      </c>
      <c r="U310" s="44" t="s">
        <v>46</v>
      </c>
      <c r="V310" s="44" t="s">
        <v>46</v>
      </c>
      <c r="W310" s="44" t="s">
        <v>46</v>
      </c>
      <c r="X310" s="44" t="s">
        <v>46</v>
      </c>
      <c r="Y310" s="44" t="s">
        <v>46</v>
      </c>
      <c r="Z310" s="44" t="s">
        <v>46</v>
      </c>
      <c r="AA310" s="44" t="s">
        <v>46</v>
      </c>
      <c r="AB310" s="44" t="s">
        <v>46</v>
      </c>
    </row>
    <row r="311" spans="1:28">
      <c r="A311" s="44" t="s">
        <v>637</v>
      </c>
      <c r="B311" s="44" t="s">
        <v>963</v>
      </c>
      <c r="C311" s="44" t="s">
        <v>988</v>
      </c>
      <c r="D311" s="44" t="s">
        <v>2232</v>
      </c>
      <c r="E311" s="44" t="s">
        <v>2233</v>
      </c>
      <c r="F311" s="44" t="s">
        <v>2234</v>
      </c>
      <c r="G311" s="44" t="s">
        <v>2235</v>
      </c>
      <c r="H311" s="44">
        <v>57900</v>
      </c>
      <c r="I311" s="44">
        <v>57900</v>
      </c>
      <c r="J311" s="44" t="s">
        <v>46</v>
      </c>
      <c r="K311" s="44" t="s">
        <v>46</v>
      </c>
      <c r="L311" s="44" t="s">
        <v>367</v>
      </c>
      <c r="M311" s="44" t="s">
        <v>2207</v>
      </c>
      <c r="N311" s="44" t="s">
        <v>994</v>
      </c>
      <c r="O311" s="44" t="s">
        <v>46</v>
      </c>
      <c r="P311" s="44" t="s">
        <v>46</v>
      </c>
      <c r="Q311" s="44" t="s">
        <v>46</v>
      </c>
      <c r="R311" s="44" t="s">
        <v>46</v>
      </c>
      <c r="S311" s="44" t="s">
        <v>45</v>
      </c>
      <c r="T311" s="44" t="s">
        <v>46</v>
      </c>
      <c r="U311" s="44" t="s">
        <v>46</v>
      </c>
      <c r="V311" s="44" t="s">
        <v>46</v>
      </c>
      <c r="W311" s="44" t="s">
        <v>46</v>
      </c>
      <c r="X311" s="44" t="s">
        <v>46</v>
      </c>
      <c r="Y311" s="44" t="s">
        <v>46</v>
      </c>
      <c r="Z311" s="44" t="s">
        <v>46</v>
      </c>
      <c r="AA311" s="44" t="s">
        <v>46</v>
      </c>
      <c r="AB311" s="44" t="s">
        <v>46</v>
      </c>
    </row>
    <row r="312" spans="1:28">
      <c r="A312" s="44" t="s">
        <v>637</v>
      </c>
      <c r="B312" s="44" t="s">
        <v>963</v>
      </c>
      <c r="C312" s="44" t="s">
        <v>1955</v>
      </c>
      <c r="D312" s="44" t="s">
        <v>2236</v>
      </c>
      <c r="E312" s="44" t="s">
        <v>2237</v>
      </c>
      <c r="F312" s="44" t="s">
        <v>2238</v>
      </c>
      <c r="G312" s="44" t="s">
        <v>2239</v>
      </c>
      <c r="H312" s="44">
        <v>2080</v>
      </c>
      <c r="I312" s="44">
        <v>2080</v>
      </c>
      <c r="J312" s="44" t="s">
        <v>2240</v>
      </c>
      <c r="K312" s="44" t="s">
        <v>181</v>
      </c>
      <c r="L312" s="44" t="s">
        <v>181</v>
      </c>
      <c r="M312" s="44" t="s">
        <v>2241</v>
      </c>
      <c r="N312" s="44" t="s">
        <v>1962</v>
      </c>
      <c r="O312" s="44" t="s">
        <v>46</v>
      </c>
      <c r="P312" s="44" t="s">
        <v>1963</v>
      </c>
      <c r="Q312" s="44" t="s">
        <v>1964</v>
      </c>
      <c r="R312" s="44" t="s">
        <v>44</v>
      </c>
      <c r="S312" s="44" t="s">
        <v>45</v>
      </c>
      <c r="T312" s="44" t="s">
        <v>46</v>
      </c>
      <c r="U312" s="44" t="s">
        <v>46</v>
      </c>
      <c r="V312" s="44" t="s">
        <v>986</v>
      </c>
      <c r="W312" s="44" t="s">
        <v>46</v>
      </c>
      <c r="X312" s="44" t="s">
        <v>46</v>
      </c>
      <c r="Y312" s="44" t="s">
        <v>46</v>
      </c>
      <c r="Z312" s="44" t="s">
        <v>46</v>
      </c>
      <c r="AA312" s="44" t="s">
        <v>46</v>
      </c>
      <c r="AB312" s="44" t="s">
        <v>2242</v>
      </c>
    </row>
    <row r="313" spans="1:28">
      <c r="A313" s="44" t="s">
        <v>492</v>
      </c>
      <c r="B313" s="44" t="s">
        <v>963</v>
      </c>
      <c r="C313" s="44" t="s">
        <v>1007</v>
      </c>
      <c r="D313" s="44" t="s">
        <v>2243</v>
      </c>
      <c r="E313" s="44" t="s">
        <v>2244</v>
      </c>
      <c r="F313" s="44" t="s">
        <v>2245</v>
      </c>
      <c r="G313" s="44" t="s">
        <v>2246</v>
      </c>
      <c r="H313" s="44">
        <v>21900</v>
      </c>
      <c r="I313" s="44">
        <v>16700</v>
      </c>
      <c r="J313" s="44" t="s">
        <v>304</v>
      </c>
      <c r="K313" s="44" t="s">
        <v>71</v>
      </c>
      <c r="L313" s="44" t="s">
        <v>38</v>
      </c>
      <c r="M313" s="44" t="s">
        <v>846</v>
      </c>
      <c r="N313" s="44" t="s">
        <v>492</v>
      </c>
      <c r="O313" s="44" t="s">
        <v>46</v>
      </c>
      <c r="P313" s="44" t="s">
        <v>46</v>
      </c>
      <c r="Q313" s="44" t="s">
        <v>2247</v>
      </c>
      <c r="R313" s="44" t="s">
        <v>1090</v>
      </c>
      <c r="S313" s="44" t="s">
        <v>45</v>
      </c>
      <c r="T313" s="44" t="s">
        <v>46</v>
      </c>
      <c r="U313" s="44" t="s">
        <v>46</v>
      </c>
      <c r="V313" s="44" t="s">
        <v>1169</v>
      </c>
      <c r="W313" s="44" t="s">
        <v>1019</v>
      </c>
      <c r="X313" s="44" t="s">
        <v>46</v>
      </c>
      <c r="Y313" s="44" t="s">
        <v>46</v>
      </c>
      <c r="Z313" s="44" t="s">
        <v>46</v>
      </c>
      <c r="AA313" s="44" t="s">
        <v>46</v>
      </c>
      <c r="AB313" s="44" t="s">
        <v>2248</v>
      </c>
    </row>
    <row r="314" spans="1:28">
      <c r="A314" s="44" t="s">
        <v>492</v>
      </c>
      <c r="B314" s="44" t="s">
        <v>963</v>
      </c>
      <c r="C314" s="44" t="s">
        <v>2000</v>
      </c>
      <c r="D314" s="44" t="s">
        <v>2249</v>
      </c>
      <c r="E314" s="44" t="s">
        <v>2250</v>
      </c>
      <c r="F314" s="44" t="s">
        <v>2251</v>
      </c>
      <c r="G314" s="44" t="s">
        <v>2252</v>
      </c>
      <c r="H314" s="44">
        <v>10900</v>
      </c>
      <c r="I314" s="44">
        <v>6100</v>
      </c>
      <c r="J314" s="44" t="s">
        <v>304</v>
      </c>
      <c r="K314" s="44" t="s">
        <v>71</v>
      </c>
      <c r="L314" s="44" t="s">
        <v>38</v>
      </c>
      <c r="M314" s="44" t="s">
        <v>854</v>
      </c>
      <c r="N314" s="44" t="s">
        <v>492</v>
      </c>
      <c r="O314" s="44" t="s">
        <v>1227</v>
      </c>
      <c r="P314" s="44" t="s">
        <v>46</v>
      </c>
      <c r="Q314" s="44" t="s">
        <v>2253</v>
      </c>
      <c r="R314" s="44" t="s">
        <v>44</v>
      </c>
      <c r="S314" s="44" t="s">
        <v>45</v>
      </c>
      <c r="T314" s="44" t="s">
        <v>46</v>
      </c>
      <c r="U314" s="44" t="s">
        <v>46</v>
      </c>
      <c r="V314" s="44" t="s">
        <v>1169</v>
      </c>
      <c r="W314" s="44" t="s">
        <v>46</v>
      </c>
      <c r="X314" s="44" t="s">
        <v>46</v>
      </c>
      <c r="Y314" s="44" t="s">
        <v>46</v>
      </c>
      <c r="Z314" s="44" t="s">
        <v>46</v>
      </c>
      <c r="AA314" s="44" t="s">
        <v>46</v>
      </c>
      <c r="AB314" s="44" t="s">
        <v>2254</v>
      </c>
    </row>
    <row r="315" spans="1:28">
      <c r="A315" s="44" t="s">
        <v>492</v>
      </c>
      <c r="B315" s="44" t="s">
        <v>963</v>
      </c>
      <c r="C315" s="44" t="s">
        <v>2000</v>
      </c>
      <c r="D315" s="44" t="s">
        <v>2255</v>
      </c>
      <c r="E315" s="44" t="s">
        <v>2256</v>
      </c>
      <c r="F315" s="44" t="s">
        <v>2257</v>
      </c>
      <c r="G315" s="44" t="s">
        <v>2258</v>
      </c>
      <c r="H315" s="44">
        <v>10900</v>
      </c>
      <c r="I315" s="44">
        <v>6100</v>
      </c>
      <c r="J315" s="44" t="s">
        <v>295</v>
      </c>
      <c r="K315" s="44" t="s">
        <v>71</v>
      </c>
      <c r="L315" s="44" t="s">
        <v>38</v>
      </c>
      <c r="M315" s="44" t="s">
        <v>846</v>
      </c>
      <c r="N315" s="44" t="s">
        <v>492</v>
      </c>
      <c r="O315" s="44" t="s">
        <v>2259</v>
      </c>
      <c r="P315" s="44" t="s">
        <v>46</v>
      </c>
      <c r="Q315" s="44" t="s">
        <v>2253</v>
      </c>
      <c r="R315" s="44" t="s">
        <v>44</v>
      </c>
      <c r="S315" s="44" t="s">
        <v>45</v>
      </c>
      <c r="T315" s="44" t="s">
        <v>46</v>
      </c>
      <c r="U315" s="44" t="s">
        <v>46</v>
      </c>
      <c r="V315" s="44" t="s">
        <v>1169</v>
      </c>
      <c r="W315" s="44" t="s">
        <v>46</v>
      </c>
      <c r="X315" s="44" t="s">
        <v>46</v>
      </c>
      <c r="Y315" s="44" t="s">
        <v>46</v>
      </c>
      <c r="Z315" s="44" t="s">
        <v>46</v>
      </c>
      <c r="AA315" s="44" t="s">
        <v>46</v>
      </c>
      <c r="AB315" s="44" t="s">
        <v>2254</v>
      </c>
    </row>
    <row r="316" spans="1:28">
      <c r="A316" s="44" t="s">
        <v>492</v>
      </c>
      <c r="B316" s="44" t="s">
        <v>963</v>
      </c>
      <c r="C316" s="44" t="s">
        <v>2000</v>
      </c>
      <c r="D316" s="44" t="s">
        <v>2260</v>
      </c>
      <c r="E316" s="44" t="s">
        <v>2261</v>
      </c>
      <c r="F316" s="44" t="s">
        <v>2262</v>
      </c>
      <c r="G316" s="44" t="s">
        <v>2263</v>
      </c>
      <c r="H316" s="44">
        <v>21900</v>
      </c>
      <c r="I316" s="44">
        <v>12900</v>
      </c>
      <c r="J316" s="44" t="s">
        <v>295</v>
      </c>
      <c r="K316" s="44" t="s">
        <v>71</v>
      </c>
      <c r="L316" s="44" t="s">
        <v>38</v>
      </c>
      <c r="M316" s="44" t="s">
        <v>854</v>
      </c>
      <c r="N316" s="44" t="s">
        <v>492</v>
      </c>
      <c r="O316" s="44" t="s">
        <v>2264</v>
      </c>
      <c r="P316" s="44" t="s">
        <v>46</v>
      </c>
      <c r="Q316" s="44" t="s">
        <v>2265</v>
      </c>
      <c r="R316" s="44" t="s">
        <v>44</v>
      </c>
      <c r="S316" s="44" t="s">
        <v>45</v>
      </c>
      <c r="T316" s="44" t="s">
        <v>46</v>
      </c>
      <c r="U316" s="44" t="s">
        <v>46</v>
      </c>
      <c r="V316" s="44" t="s">
        <v>1169</v>
      </c>
      <c r="W316" s="44" t="s">
        <v>46</v>
      </c>
      <c r="X316" s="44" t="s">
        <v>46</v>
      </c>
      <c r="Y316" s="44" t="s">
        <v>46</v>
      </c>
      <c r="Z316" s="44" t="s">
        <v>46</v>
      </c>
      <c r="AA316" s="44" t="s">
        <v>46</v>
      </c>
      <c r="AB316" s="44" t="s">
        <v>2266</v>
      </c>
    </row>
    <row r="317" spans="1:28">
      <c r="A317" s="44" t="s">
        <v>492</v>
      </c>
      <c r="B317" s="44" t="s">
        <v>963</v>
      </c>
      <c r="C317" s="44" t="s">
        <v>2000</v>
      </c>
      <c r="D317" s="44" t="s">
        <v>2267</v>
      </c>
      <c r="E317" s="44" t="s">
        <v>2268</v>
      </c>
      <c r="F317" s="44" t="s">
        <v>2269</v>
      </c>
      <c r="G317" s="44" t="s">
        <v>2270</v>
      </c>
      <c r="H317" s="44">
        <v>22900</v>
      </c>
      <c r="I317" s="44">
        <v>13500</v>
      </c>
      <c r="J317" s="44" t="s">
        <v>295</v>
      </c>
      <c r="K317" s="44" t="s">
        <v>71</v>
      </c>
      <c r="L317" s="44" t="s">
        <v>38</v>
      </c>
      <c r="M317" s="44" t="s">
        <v>854</v>
      </c>
      <c r="N317" s="44" t="s">
        <v>492</v>
      </c>
      <c r="O317" s="44" t="s">
        <v>1235</v>
      </c>
      <c r="P317" s="44" t="s">
        <v>46</v>
      </c>
      <c r="Q317" s="44" t="s">
        <v>2271</v>
      </c>
      <c r="R317" s="44" t="s">
        <v>44</v>
      </c>
      <c r="S317" s="44" t="s">
        <v>45</v>
      </c>
      <c r="T317" s="44" t="s">
        <v>46</v>
      </c>
      <c r="U317" s="44" t="s">
        <v>46</v>
      </c>
      <c r="V317" s="44" t="s">
        <v>1169</v>
      </c>
      <c r="W317" s="44" t="s">
        <v>46</v>
      </c>
      <c r="X317" s="44" t="s">
        <v>46</v>
      </c>
      <c r="Y317" s="44" t="s">
        <v>46</v>
      </c>
      <c r="Z317" s="44" t="s">
        <v>46</v>
      </c>
      <c r="AA317" s="44" t="s">
        <v>46</v>
      </c>
      <c r="AB317" s="44" t="s">
        <v>2272</v>
      </c>
    </row>
    <row r="318" spans="1:28">
      <c r="A318" s="44" t="s">
        <v>290</v>
      </c>
      <c r="B318" s="44" t="s">
        <v>963</v>
      </c>
      <c r="C318" s="44" t="s">
        <v>1007</v>
      </c>
      <c r="D318" s="44" t="s">
        <v>2273</v>
      </c>
      <c r="E318" s="44" t="s">
        <v>2274</v>
      </c>
      <c r="F318" s="44" t="s">
        <v>2275</v>
      </c>
      <c r="G318" s="44" t="s">
        <v>2276</v>
      </c>
      <c r="H318" s="44">
        <v>19900</v>
      </c>
      <c r="I318" s="44">
        <v>15800</v>
      </c>
      <c r="J318" s="44" t="s">
        <v>304</v>
      </c>
      <c r="K318" s="44" t="s">
        <v>46</v>
      </c>
      <c r="L318" s="44" t="s">
        <v>38</v>
      </c>
      <c r="M318" s="44" t="s">
        <v>846</v>
      </c>
      <c r="N318" s="44" t="s">
        <v>290</v>
      </c>
      <c r="O318" s="44" t="s">
        <v>2277</v>
      </c>
      <c r="P318" s="44" t="s">
        <v>2278</v>
      </c>
      <c r="Q318" s="44" t="s">
        <v>2279</v>
      </c>
      <c r="R318" s="44" t="s">
        <v>44</v>
      </c>
      <c r="S318" s="44" t="s">
        <v>45</v>
      </c>
      <c r="T318" s="44" t="s">
        <v>46</v>
      </c>
      <c r="U318" s="44" t="s">
        <v>46</v>
      </c>
      <c r="V318" s="44" t="s">
        <v>48</v>
      </c>
      <c r="W318" s="44" t="s">
        <v>46</v>
      </c>
      <c r="X318" s="44" t="s">
        <v>46</v>
      </c>
      <c r="Y318" s="44" t="s">
        <v>46</v>
      </c>
      <c r="Z318" s="44">
        <v>16</v>
      </c>
      <c r="AA318" s="44" t="s">
        <v>46</v>
      </c>
      <c r="AB318" s="44" t="s">
        <v>2280</v>
      </c>
    </row>
    <row r="319" spans="1:28">
      <c r="A319" s="44" t="s">
        <v>290</v>
      </c>
      <c r="B319" s="44" t="s">
        <v>963</v>
      </c>
      <c r="C319" s="44" t="s">
        <v>1007</v>
      </c>
      <c r="D319" s="44" t="s">
        <v>2281</v>
      </c>
      <c r="E319" s="44" t="s">
        <v>2282</v>
      </c>
      <c r="F319" s="44" t="s">
        <v>2283</v>
      </c>
      <c r="G319" s="44" t="s">
        <v>2284</v>
      </c>
      <c r="H319" s="44">
        <v>22900</v>
      </c>
      <c r="I319" s="44">
        <v>18200</v>
      </c>
      <c r="J319" s="44" t="s">
        <v>304</v>
      </c>
      <c r="K319" s="44" t="s">
        <v>71</v>
      </c>
      <c r="L319" s="44" t="s">
        <v>38</v>
      </c>
      <c r="M319" s="44" t="s">
        <v>846</v>
      </c>
      <c r="N319" s="44" t="s">
        <v>290</v>
      </c>
      <c r="O319" s="44" t="s">
        <v>2285</v>
      </c>
      <c r="P319" s="44" t="s">
        <v>1640</v>
      </c>
      <c r="Q319" s="44" t="s">
        <v>1220</v>
      </c>
      <c r="R319" s="44" t="s">
        <v>44</v>
      </c>
      <c r="S319" s="44" t="s">
        <v>45</v>
      </c>
      <c r="T319" s="44" t="s">
        <v>46</v>
      </c>
      <c r="U319" s="44" t="s">
        <v>46</v>
      </c>
      <c r="V319" s="44" t="s">
        <v>48</v>
      </c>
      <c r="W319" s="44" t="s">
        <v>46</v>
      </c>
      <c r="X319" s="44" t="s">
        <v>2286</v>
      </c>
      <c r="Y319" s="44" t="s">
        <v>46</v>
      </c>
      <c r="Z319" s="44">
        <v>18</v>
      </c>
      <c r="AA319" s="44" t="s">
        <v>46</v>
      </c>
      <c r="AB319" s="44" t="s">
        <v>2287</v>
      </c>
    </row>
    <row r="320" spans="1:28">
      <c r="A320" s="44" t="s">
        <v>637</v>
      </c>
      <c r="B320" s="44" t="s">
        <v>963</v>
      </c>
      <c r="C320" s="44" t="s">
        <v>1955</v>
      </c>
      <c r="D320" s="44" t="s">
        <v>2288</v>
      </c>
      <c r="E320" s="44" t="s">
        <v>2289</v>
      </c>
      <c r="F320" s="44" t="s">
        <v>2290</v>
      </c>
      <c r="G320" s="44" t="s">
        <v>2291</v>
      </c>
      <c r="H320" s="44">
        <v>1444</v>
      </c>
      <c r="I320" s="44">
        <v>1444</v>
      </c>
      <c r="J320" s="44" t="s">
        <v>2292</v>
      </c>
      <c r="K320" s="44" t="s">
        <v>71</v>
      </c>
      <c r="L320" s="44" t="s">
        <v>38</v>
      </c>
      <c r="M320" s="44" t="s">
        <v>2293</v>
      </c>
      <c r="N320" s="44" t="s">
        <v>1962</v>
      </c>
      <c r="O320" s="44" t="s">
        <v>46</v>
      </c>
      <c r="P320" s="44" t="s">
        <v>2294</v>
      </c>
      <c r="Q320" s="44" t="s">
        <v>1964</v>
      </c>
      <c r="R320" s="44" t="s">
        <v>949</v>
      </c>
      <c r="S320" s="44" t="s">
        <v>45</v>
      </c>
      <c r="T320" s="44" t="s">
        <v>46</v>
      </c>
      <c r="U320" s="44" t="s">
        <v>46</v>
      </c>
      <c r="V320" s="44" t="s">
        <v>986</v>
      </c>
      <c r="W320" s="44" t="s">
        <v>46</v>
      </c>
      <c r="X320" s="44" t="s">
        <v>46</v>
      </c>
      <c r="Y320" s="44" t="s">
        <v>46</v>
      </c>
      <c r="Z320" s="44" t="s">
        <v>46</v>
      </c>
      <c r="AA320" s="44" t="s">
        <v>46</v>
      </c>
      <c r="AB320" s="44" t="s">
        <v>2295</v>
      </c>
    </row>
    <row r="321" spans="1:28">
      <c r="A321" s="44" t="s">
        <v>637</v>
      </c>
      <c r="B321" s="44" t="s">
        <v>963</v>
      </c>
      <c r="C321" s="44" t="s">
        <v>1955</v>
      </c>
      <c r="D321" s="44" t="s">
        <v>2296</v>
      </c>
      <c r="E321" s="44" t="s">
        <v>2297</v>
      </c>
      <c r="F321" s="44" t="s">
        <v>2298</v>
      </c>
      <c r="G321" s="44" t="s">
        <v>2299</v>
      </c>
      <c r="H321" s="44">
        <v>2080</v>
      </c>
      <c r="I321" s="44">
        <v>2080</v>
      </c>
      <c r="J321" s="44" t="s">
        <v>2300</v>
      </c>
      <c r="K321" s="44" t="s">
        <v>71</v>
      </c>
      <c r="L321" s="44" t="s">
        <v>38</v>
      </c>
      <c r="M321" s="44" t="s">
        <v>46</v>
      </c>
      <c r="N321" s="44" t="s">
        <v>1962</v>
      </c>
      <c r="O321" s="44" t="s">
        <v>46</v>
      </c>
      <c r="P321" s="44" t="s">
        <v>2294</v>
      </c>
      <c r="Q321" s="44" t="s">
        <v>1964</v>
      </c>
      <c r="R321" s="44" t="s">
        <v>949</v>
      </c>
      <c r="S321" s="44" t="s">
        <v>45</v>
      </c>
      <c r="T321" s="44" t="s">
        <v>46</v>
      </c>
      <c r="U321" s="44" t="s">
        <v>46</v>
      </c>
      <c r="V321" s="44" t="s">
        <v>986</v>
      </c>
      <c r="W321" s="44" t="s">
        <v>46</v>
      </c>
      <c r="X321" s="44" t="s">
        <v>46</v>
      </c>
      <c r="Y321" s="44" t="s">
        <v>46</v>
      </c>
      <c r="Z321" s="44" t="s">
        <v>46</v>
      </c>
      <c r="AA321" s="44" t="s">
        <v>46</v>
      </c>
      <c r="AB321" s="44" t="s">
        <v>2301</v>
      </c>
    </row>
    <row r="322" spans="1:28">
      <c r="A322" s="44" t="s">
        <v>492</v>
      </c>
      <c r="B322" s="44" t="s">
        <v>963</v>
      </c>
      <c r="C322" s="44" t="s">
        <v>1007</v>
      </c>
      <c r="D322" s="44" t="s">
        <v>2302</v>
      </c>
      <c r="E322" s="44" t="s">
        <v>2303</v>
      </c>
      <c r="F322" s="44" t="s">
        <v>2304</v>
      </c>
      <c r="G322" s="44" t="s">
        <v>2305</v>
      </c>
      <c r="H322" s="44">
        <v>23900</v>
      </c>
      <c r="I322" s="44">
        <v>17900</v>
      </c>
      <c r="J322" s="44" t="s">
        <v>1242</v>
      </c>
      <c r="K322" s="44" t="s">
        <v>71</v>
      </c>
      <c r="L322" s="44" t="s">
        <v>38</v>
      </c>
      <c r="M322" s="44" t="s">
        <v>2306</v>
      </c>
      <c r="N322" s="44" t="s">
        <v>492</v>
      </c>
      <c r="O322" s="44" t="s">
        <v>1235</v>
      </c>
      <c r="P322" s="44" t="s">
        <v>46</v>
      </c>
      <c r="Q322" s="44" t="s">
        <v>2307</v>
      </c>
      <c r="R322" s="44" t="s">
        <v>1090</v>
      </c>
      <c r="S322" s="44" t="s">
        <v>45</v>
      </c>
      <c r="T322" s="44" t="s">
        <v>46</v>
      </c>
      <c r="U322" s="44" t="s">
        <v>46</v>
      </c>
      <c r="V322" s="44" t="s">
        <v>1169</v>
      </c>
      <c r="W322" s="44" t="s">
        <v>46</v>
      </c>
      <c r="X322" s="44" t="s">
        <v>46</v>
      </c>
      <c r="Y322" s="44" t="s">
        <v>46</v>
      </c>
      <c r="Z322" s="44" t="s">
        <v>46</v>
      </c>
      <c r="AA322" s="44" t="s">
        <v>46</v>
      </c>
      <c r="AB322" s="44" t="s">
        <v>2308</v>
      </c>
    </row>
    <row r="323" spans="1:28">
      <c r="A323" s="44" t="s">
        <v>155</v>
      </c>
      <c r="B323" s="44" t="s">
        <v>963</v>
      </c>
      <c r="C323" s="44" t="s">
        <v>2000</v>
      </c>
      <c r="D323" s="44" t="s">
        <v>2309</v>
      </c>
      <c r="E323" s="44" t="s">
        <v>2310</v>
      </c>
      <c r="F323" s="44" t="s">
        <v>2311</v>
      </c>
      <c r="G323" s="44" t="s">
        <v>2312</v>
      </c>
      <c r="H323" s="44">
        <v>5990</v>
      </c>
      <c r="I323" s="44">
        <v>4990</v>
      </c>
      <c r="J323" s="44" t="s">
        <v>1242</v>
      </c>
      <c r="K323" s="44" t="s">
        <v>71</v>
      </c>
      <c r="L323" s="44" t="s">
        <v>38</v>
      </c>
      <c r="M323" s="44" t="s">
        <v>46</v>
      </c>
      <c r="N323" s="44" t="s">
        <v>2313</v>
      </c>
      <c r="O323" s="44" t="s">
        <v>2314</v>
      </c>
      <c r="P323" s="44" t="s">
        <v>46</v>
      </c>
      <c r="Q323" s="44" t="s">
        <v>2315</v>
      </c>
      <c r="R323" s="44" t="s">
        <v>44</v>
      </c>
      <c r="S323" s="44" t="s">
        <v>45</v>
      </c>
      <c r="T323" s="44" t="s">
        <v>46</v>
      </c>
      <c r="U323" s="44" t="s">
        <v>46</v>
      </c>
      <c r="V323" s="44" t="s">
        <v>1169</v>
      </c>
      <c r="W323" s="44" t="s">
        <v>46</v>
      </c>
      <c r="X323" s="44" t="s">
        <v>46</v>
      </c>
      <c r="Y323" s="44" t="s">
        <v>46</v>
      </c>
      <c r="Z323" s="44" t="s">
        <v>46</v>
      </c>
      <c r="AA323" s="44" t="s">
        <v>46</v>
      </c>
      <c r="AB323" s="44" t="s">
        <v>2316</v>
      </c>
    </row>
    <row r="324" spans="1:28">
      <c r="A324" s="44" t="s">
        <v>166</v>
      </c>
      <c r="B324" s="44" t="s">
        <v>963</v>
      </c>
      <c r="C324" s="44" t="s">
        <v>1237</v>
      </c>
      <c r="D324" s="44" t="s">
        <v>2317</v>
      </c>
      <c r="E324" s="44" t="s">
        <v>2318</v>
      </c>
      <c r="F324" s="44" t="s">
        <v>2319</v>
      </c>
      <c r="G324" s="44" t="s">
        <v>2320</v>
      </c>
      <c r="H324" s="44">
        <v>2380</v>
      </c>
      <c r="I324" s="44">
        <v>1980</v>
      </c>
      <c r="J324" s="44" t="s">
        <v>453</v>
      </c>
      <c r="K324" s="44" t="s">
        <v>71</v>
      </c>
      <c r="L324" s="44" t="s">
        <v>38</v>
      </c>
      <c r="M324" s="44" t="s">
        <v>2321</v>
      </c>
      <c r="N324" s="44" t="s">
        <v>2322</v>
      </c>
      <c r="O324" s="44" t="s">
        <v>2323</v>
      </c>
      <c r="P324" s="44" t="s">
        <v>2324</v>
      </c>
      <c r="Q324" s="44" t="s">
        <v>2325</v>
      </c>
      <c r="R324" s="44" t="s">
        <v>44</v>
      </c>
      <c r="S324" s="44" t="s">
        <v>45</v>
      </c>
      <c r="T324" s="44" t="s">
        <v>46</v>
      </c>
      <c r="U324" s="44" t="s">
        <v>46</v>
      </c>
      <c r="V324" s="44" t="s">
        <v>47</v>
      </c>
      <c r="W324" s="44" t="s">
        <v>46</v>
      </c>
      <c r="X324" s="44" t="s">
        <v>46</v>
      </c>
      <c r="Y324" s="44" t="s">
        <v>46</v>
      </c>
      <c r="Z324" s="44" t="s">
        <v>46</v>
      </c>
      <c r="AA324" s="44" t="s">
        <v>46</v>
      </c>
      <c r="AB324" s="44" t="s">
        <v>2326</v>
      </c>
    </row>
    <row r="325" spans="1:28">
      <c r="A325" s="44" t="s">
        <v>155</v>
      </c>
      <c r="B325" s="44" t="s">
        <v>963</v>
      </c>
      <c r="C325" s="44" t="s">
        <v>1275</v>
      </c>
      <c r="D325" s="44" t="s">
        <v>2327</v>
      </c>
      <c r="E325" s="44" t="s">
        <v>2328</v>
      </c>
      <c r="F325" s="44" t="s">
        <v>2329</v>
      </c>
      <c r="G325" s="44" t="s">
        <v>2330</v>
      </c>
      <c r="H325" s="44">
        <v>22999</v>
      </c>
      <c r="I325" s="44">
        <v>15880</v>
      </c>
      <c r="J325" s="44" t="s">
        <v>2331</v>
      </c>
      <c r="K325" s="44" t="s">
        <v>71</v>
      </c>
      <c r="L325" s="44" t="s">
        <v>38</v>
      </c>
      <c r="M325" s="44" t="s">
        <v>46</v>
      </c>
      <c r="N325" s="44" t="s">
        <v>2313</v>
      </c>
      <c r="O325" s="44" t="s">
        <v>183</v>
      </c>
      <c r="P325" s="44" t="s">
        <v>46</v>
      </c>
      <c r="Q325" s="44" t="s">
        <v>2332</v>
      </c>
      <c r="R325" s="44" t="s">
        <v>44</v>
      </c>
      <c r="S325" s="44" t="s">
        <v>45</v>
      </c>
      <c r="T325" s="44" t="s">
        <v>46</v>
      </c>
      <c r="U325" s="44" t="s">
        <v>46</v>
      </c>
      <c r="V325" s="44" t="s">
        <v>47</v>
      </c>
      <c r="W325" s="44" t="s">
        <v>47</v>
      </c>
      <c r="X325" s="44" t="s">
        <v>46</v>
      </c>
      <c r="Y325" s="44" t="s">
        <v>46</v>
      </c>
      <c r="Z325" s="44" t="s">
        <v>46</v>
      </c>
      <c r="AA325" s="44" t="s">
        <v>46</v>
      </c>
      <c r="AB325" s="44" t="s">
        <v>2333</v>
      </c>
    </row>
    <row r="326" spans="1:28">
      <c r="A326" s="44" t="s">
        <v>637</v>
      </c>
      <c r="B326" s="44" t="s">
        <v>963</v>
      </c>
      <c r="C326" s="44" t="s">
        <v>1670</v>
      </c>
      <c r="D326" s="44" t="s">
        <v>2334</v>
      </c>
      <c r="E326" s="44" t="s">
        <v>2335</v>
      </c>
      <c r="F326" s="44" t="s">
        <v>2336</v>
      </c>
      <c r="G326" s="44" t="s">
        <v>2337</v>
      </c>
      <c r="H326" s="44">
        <v>5490</v>
      </c>
      <c r="I326" s="44">
        <v>4900</v>
      </c>
      <c r="J326" s="44" t="s">
        <v>46</v>
      </c>
      <c r="K326" s="44" t="s">
        <v>46</v>
      </c>
      <c r="L326" s="44" t="s">
        <v>367</v>
      </c>
      <c r="M326" s="44" t="s">
        <v>2338</v>
      </c>
      <c r="N326" s="44" t="s">
        <v>2339</v>
      </c>
      <c r="O326" s="44" t="s">
        <v>2340</v>
      </c>
      <c r="P326" s="44" t="s">
        <v>2341</v>
      </c>
      <c r="Q326" s="44" t="s">
        <v>2342</v>
      </c>
      <c r="R326" s="44" t="s">
        <v>44</v>
      </c>
      <c r="S326" s="44" t="s">
        <v>45</v>
      </c>
      <c r="T326" s="44" t="s">
        <v>46</v>
      </c>
      <c r="U326" s="44" t="s">
        <v>46</v>
      </c>
      <c r="V326" s="44" t="s">
        <v>47</v>
      </c>
      <c r="W326" s="44" t="s">
        <v>46</v>
      </c>
      <c r="X326" s="44" t="s">
        <v>46</v>
      </c>
      <c r="Y326" s="44" t="s">
        <v>46</v>
      </c>
      <c r="Z326" s="44" t="s">
        <v>46</v>
      </c>
      <c r="AA326" s="44" t="s">
        <v>46</v>
      </c>
      <c r="AB326" s="44" t="s">
        <v>2343</v>
      </c>
    </row>
    <row r="327" spans="1:28">
      <c r="A327" s="44" t="s">
        <v>637</v>
      </c>
      <c r="B327" s="44" t="s">
        <v>963</v>
      </c>
      <c r="C327" s="44" t="s">
        <v>1670</v>
      </c>
      <c r="D327" s="44" t="s">
        <v>2344</v>
      </c>
      <c r="E327" s="44" t="s">
        <v>2345</v>
      </c>
      <c r="F327" s="44" t="s">
        <v>2346</v>
      </c>
      <c r="G327" s="44" t="s">
        <v>2347</v>
      </c>
      <c r="H327" s="44">
        <v>5490</v>
      </c>
      <c r="I327" s="44">
        <v>4900</v>
      </c>
      <c r="J327" s="44" t="s">
        <v>46</v>
      </c>
      <c r="K327" s="44" t="s">
        <v>46</v>
      </c>
      <c r="L327" s="44" t="s">
        <v>367</v>
      </c>
      <c r="M327" s="44" t="s">
        <v>2338</v>
      </c>
      <c r="N327" s="44" t="s">
        <v>2339</v>
      </c>
      <c r="O327" s="44" t="s">
        <v>2348</v>
      </c>
      <c r="P327" s="44" t="s">
        <v>2341</v>
      </c>
      <c r="Q327" s="44" t="s">
        <v>2342</v>
      </c>
      <c r="R327" s="44" t="s">
        <v>44</v>
      </c>
      <c r="S327" s="44" t="s">
        <v>45</v>
      </c>
      <c r="T327" s="44" t="s">
        <v>46</v>
      </c>
      <c r="U327" s="44" t="s">
        <v>46</v>
      </c>
      <c r="V327" s="44" t="s">
        <v>47</v>
      </c>
      <c r="W327" s="44" t="s">
        <v>46</v>
      </c>
      <c r="X327" s="44" t="s">
        <v>46</v>
      </c>
      <c r="Y327" s="44" t="s">
        <v>46</v>
      </c>
      <c r="Z327" s="44" t="s">
        <v>46</v>
      </c>
      <c r="AA327" s="44" t="s">
        <v>46</v>
      </c>
      <c r="AB327" s="44" t="s">
        <v>2343</v>
      </c>
    </row>
    <row r="328" spans="1:28">
      <c r="A328" s="44" t="s">
        <v>637</v>
      </c>
      <c r="B328" s="44" t="s">
        <v>963</v>
      </c>
      <c r="C328" s="44" t="s">
        <v>1670</v>
      </c>
      <c r="D328" s="44" t="s">
        <v>2349</v>
      </c>
      <c r="E328" s="44" t="s">
        <v>2350</v>
      </c>
      <c r="F328" s="44" t="s">
        <v>2351</v>
      </c>
      <c r="G328" s="44" t="s">
        <v>2352</v>
      </c>
      <c r="H328" s="44">
        <v>6490</v>
      </c>
      <c r="I328" s="44">
        <v>5800</v>
      </c>
      <c r="J328" s="44" t="s">
        <v>46</v>
      </c>
      <c r="K328" s="44" t="s">
        <v>46</v>
      </c>
      <c r="L328" s="44" t="s">
        <v>367</v>
      </c>
      <c r="M328" s="44" t="s">
        <v>2338</v>
      </c>
      <c r="N328" s="44" t="s">
        <v>2339</v>
      </c>
      <c r="O328" s="44" t="s">
        <v>2340</v>
      </c>
      <c r="P328" s="44" t="s">
        <v>2353</v>
      </c>
      <c r="Q328" s="44" t="s">
        <v>2342</v>
      </c>
      <c r="R328" s="44" t="s">
        <v>44</v>
      </c>
      <c r="S328" s="44" t="s">
        <v>45</v>
      </c>
      <c r="T328" s="44" t="s">
        <v>46</v>
      </c>
      <c r="U328" s="44" t="s">
        <v>46</v>
      </c>
      <c r="V328" s="44" t="s">
        <v>47</v>
      </c>
      <c r="W328" s="44" t="s">
        <v>46</v>
      </c>
      <c r="X328" s="44" t="s">
        <v>46</v>
      </c>
      <c r="Y328" s="44" t="s">
        <v>46</v>
      </c>
      <c r="Z328" s="44" t="s">
        <v>46</v>
      </c>
      <c r="AA328" s="44" t="s">
        <v>46</v>
      </c>
      <c r="AB328" s="44" t="s">
        <v>2343</v>
      </c>
    </row>
    <row r="329" spans="1:28">
      <c r="A329" s="44" t="s">
        <v>637</v>
      </c>
      <c r="B329" s="44" t="s">
        <v>963</v>
      </c>
      <c r="C329" s="44" t="s">
        <v>1670</v>
      </c>
      <c r="D329" s="44" t="s">
        <v>2354</v>
      </c>
      <c r="E329" s="44" t="s">
        <v>2355</v>
      </c>
      <c r="F329" s="44" t="s">
        <v>2356</v>
      </c>
      <c r="G329" s="44" t="s">
        <v>2357</v>
      </c>
      <c r="H329" s="44">
        <v>6490</v>
      </c>
      <c r="I329" s="44">
        <v>5800</v>
      </c>
      <c r="J329" s="44" t="s">
        <v>46</v>
      </c>
      <c r="K329" s="44" t="s">
        <v>46</v>
      </c>
      <c r="L329" s="44" t="s">
        <v>367</v>
      </c>
      <c r="M329" s="44" t="s">
        <v>2338</v>
      </c>
      <c r="N329" s="44" t="s">
        <v>2339</v>
      </c>
      <c r="O329" s="44" t="s">
        <v>2348</v>
      </c>
      <c r="P329" s="44" t="s">
        <v>2353</v>
      </c>
      <c r="Q329" s="44" t="s">
        <v>2342</v>
      </c>
      <c r="R329" s="44" t="s">
        <v>44</v>
      </c>
      <c r="S329" s="44" t="s">
        <v>45</v>
      </c>
      <c r="T329" s="44" t="s">
        <v>46</v>
      </c>
      <c r="U329" s="44" t="s">
        <v>46</v>
      </c>
      <c r="V329" s="44" t="s">
        <v>47</v>
      </c>
      <c r="W329" s="44" t="s">
        <v>46</v>
      </c>
      <c r="X329" s="44" t="s">
        <v>46</v>
      </c>
      <c r="Y329" s="44" t="s">
        <v>46</v>
      </c>
      <c r="Z329" s="44" t="s">
        <v>46</v>
      </c>
      <c r="AA329" s="44" t="s">
        <v>46</v>
      </c>
      <c r="AB329" s="44" t="s">
        <v>2343</v>
      </c>
    </row>
    <row r="330" spans="1:28">
      <c r="A330" s="44" t="s">
        <v>637</v>
      </c>
      <c r="B330" s="44" t="s">
        <v>963</v>
      </c>
      <c r="C330" s="44" t="s">
        <v>1670</v>
      </c>
      <c r="D330" s="44" t="s">
        <v>2358</v>
      </c>
      <c r="E330" s="44" t="s">
        <v>2359</v>
      </c>
      <c r="F330" s="44" t="s">
        <v>2360</v>
      </c>
      <c r="G330" s="44" t="s">
        <v>2361</v>
      </c>
      <c r="H330" s="44">
        <v>7190</v>
      </c>
      <c r="I330" s="44">
        <v>6450</v>
      </c>
      <c r="J330" s="44" t="s">
        <v>46</v>
      </c>
      <c r="K330" s="44" t="s">
        <v>46</v>
      </c>
      <c r="L330" s="44" t="s">
        <v>367</v>
      </c>
      <c r="M330" s="44" t="s">
        <v>2338</v>
      </c>
      <c r="N330" s="44" t="s">
        <v>2339</v>
      </c>
      <c r="O330" s="44" t="s">
        <v>2340</v>
      </c>
      <c r="P330" s="44" t="s">
        <v>2362</v>
      </c>
      <c r="Q330" s="44" t="s">
        <v>2363</v>
      </c>
      <c r="R330" s="44" t="s">
        <v>1143</v>
      </c>
      <c r="S330" s="44" t="s">
        <v>45</v>
      </c>
      <c r="T330" s="44" t="s">
        <v>46</v>
      </c>
      <c r="U330" s="44" t="s">
        <v>46</v>
      </c>
      <c r="V330" s="44" t="s">
        <v>47</v>
      </c>
      <c r="W330" s="44" t="s">
        <v>46</v>
      </c>
      <c r="X330" s="44" t="s">
        <v>46</v>
      </c>
      <c r="Y330" s="44" t="s">
        <v>46</v>
      </c>
      <c r="Z330" s="44" t="s">
        <v>46</v>
      </c>
      <c r="AA330" s="44" t="s">
        <v>46</v>
      </c>
      <c r="AB330" s="44" t="s">
        <v>2364</v>
      </c>
    </row>
    <row r="331" spans="1:28">
      <c r="A331" s="44" t="s">
        <v>637</v>
      </c>
      <c r="B331" s="44" t="s">
        <v>963</v>
      </c>
      <c r="C331" s="44" t="s">
        <v>1670</v>
      </c>
      <c r="D331" s="44" t="s">
        <v>2365</v>
      </c>
      <c r="E331" s="44" t="s">
        <v>2366</v>
      </c>
      <c r="F331" s="44" t="s">
        <v>2367</v>
      </c>
      <c r="G331" s="44" t="s">
        <v>2368</v>
      </c>
      <c r="H331" s="44">
        <v>7190</v>
      </c>
      <c r="I331" s="44">
        <v>6450</v>
      </c>
      <c r="J331" s="44" t="s">
        <v>46</v>
      </c>
      <c r="K331" s="44" t="s">
        <v>46</v>
      </c>
      <c r="L331" s="44" t="s">
        <v>367</v>
      </c>
      <c r="M331" s="44" t="s">
        <v>2338</v>
      </c>
      <c r="N331" s="44" t="s">
        <v>2339</v>
      </c>
      <c r="O331" s="44" t="s">
        <v>2348</v>
      </c>
      <c r="P331" s="44" t="s">
        <v>2362</v>
      </c>
      <c r="Q331" s="44" t="s">
        <v>2363</v>
      </c>
      <c r="R331" s="44" t="s">
        <v>1143</v>
      </c>
      <c r="S331" s="44" t="s">
        <v>45</v>
      </c>
      <c r="T331" s="44" t="s">
        <v>46</v>
      </c>
      <c r="U331" s="44" t="s">
        <v>46</v>
      </c>
      <c r="V331" s="44" t="s">
        <v>47</v>
      </c>
      <c r="W331" s="44" t="s">
        <v>46</v>
      </c>
      <c r="X331" s="44" t="s">
        <v>46</v>
      </c>
      <c r="Y331" s="44" t="s">
        <v>46</v>
      </c>
      <c r="Z331" s="44" t="s">
        <v>46</v>
      </c>
      <c r="AA331" s="44" t="s">
        <v>46</v>
      </c>
      <c r="AB331" s="44" t="s">
        <v>2364</v>
      </c>
    </row>
    <row r="332" spans="1:28">
      <c r="A332" s="44" t="s">
        <v>637</v>
      </c>
      <c r="B332" s="44" t="s">
        <v>963</v>
      </c>
      <c r="C332" s="44" t="s">
        <v>1670</v>
      </c>
      <c r="D332" s="44" t="s">
        <v>2369</v>
      </c>
      <c r="E332" s="44" t="s">
        <v>2370</v>
      </c>
      <c r="F332" s="44" t="s">
        <v>2371</v>
      </c>
      <c r="G332" s="44" t="s">
        <v>2372</v>
      </c>
      <c r="H332" s="44">
        <v>9490</v>
      </c>
      <c r="I332" s="44">
        <v>8500</v>
      </c>
      <c r="J332" s="44" t="s">
        <v>46</v>
      </c>
      <c r="K332" s="44" t="s">
        <v>46</v>
      </c>
      <c r="L332" s="44" t="s">
        <v>367</v>
      </c>
      <c r="M332" s="44" t="s">
        <v>2338</v>
      </c>
      <c r="N332" s="44" t="s">
        <v>2339</v>
      </c>
      <c r="O332" s="44" t="s">
        <v>2340</v>
      </c>
      <c r="P332" s="44" t="s">
        <v>2373</v>
      </c>
      <c r="Q332" s="44" t="s">
        <v>2363</v>
      </c>
      <c r="R332" s="44" t="s">
        <v>1143</v>
      </c>
      <c r="S332" s="44" t="s">
        <v>45</v>
      </c>
      <c r="T332" s="44" t="s">
        <v>46</v>
      </c>
      <c r="U332" s="44" t="s">
        <v>46</v>
      </c>
      <c r="V332" s="44" t="s">
        <v>47</v>
      </c>
      <c r="W332" s="44" t="s">
        <v>46</v>
      </c>
      <c r="X332" s="44" t="s">
        <v>46</v>
      </c>
      <c r="Y332" s="44" t="s">
        <v>46</v>
      </c>
      <c r="Z332" s="44" t="s">
        <v>46</v>
      </c>
      <c r="AA332" s="44" t="s">
        <v>46</v>
      </c>
      <c r="AB332" s="44" t="s">
        <v>2364</v>
      </c>
    </row>
    <row r="333" spans="1:28">
      <c r="A333" s="44" t="s">
        <v>637</v>
      </c>
      <c r="B333" s="44" t="s">
        <v>963</v>
      </c>
      <c r="C333" s="44" t="s">
        <v>1670</v>
      </c>
      <c r="D333" s="44" t="s">
        <v>2374</v>
      </c>
      <c r="E333" s="44" t="s">
        <v>2375</v>
      </c>
      <c r="F333" s="44" t="s">
        <v>2376</v>
      </c>
      <c r="G333" s="44" t="s">
        <v>2377</v>
      </c>
      <c r="H333" s="44">
        <v>9490</v>
      </c>
      <c r="I333" s="44">
        <v>8500</v>
      </c>
      <c r="J333" s="44" t="s">
        <v>46</v>
      </c>
      <c r="K333" s="44" t="s">
        <v>46</v>
      </c>
      <c r="L333" s="44" t="s">
        <v>367</v>
      </c>
      <c r="M333" s="44" t="s">
        <v>2338</v>
      </c>
      <c r="N333" s="44" t="s">
        <v>2339</v>
      </c>
      <c r="O333" s="44" t="s">
        <v>2348</v>
      </c>
      <c r="P333" s="44" t="s">
        <v>2373</v>
      </c>
      <c r="Q333" s="44" t="s">
        <v>2363</v>
      </c>
      <c r="R333" s="44" t="s">
        <v>1143</v>
      </c>
      <c r="S333" s="44" t="s">
        <v>45</v>
      </c>
      <c r="T333" s="44" t="s">
        <v>46</v>
      </c>
      <c r="U333" s="44" t="s">
        <v>46</v>
      </c>
      <c r="V333" s="44" t="s">
        <v>47</v>
      </c>
      <c r="W333" s="44" t="s">
        <v>46</v>
      </c>
      <c r="X333" s="44" t="s">
        <v>46</v>
      </c>
      <c r="Y333" s="44" t="s">
        <v>46</v>
      </c>
      <c r="Z333" s="44" t="s">
        <v>46</v>
      </c>
      <c r="AA333" s="44" t="s">
        <v>46</v>
      </c>
      <c r="AB333" s="44" t="s">
        <v>2364</v>
      </c>
    </row>
    <row r="334" spans="1:28">
      <c r="A334" s="44" t="s">
        <v>637</v>
      </c>
      <c r="B334" s="44" t="s">
        <v>963</v>
      </c>
      <c r="C334" s="44" t="s">
        <v>1670</v>
      </c>
      <c r="D334" s="44" t="s">
        <v>2378</v>
      </c>
      <c r="E334" s="44" t="s">
        <v>2379</v>
      </c>
      <c r="F334" s="44" t="s">
        <v>2380</v>
      </c>
      <c r="G334" s="44" t="s">
        <v>2381</v>
      </c>
      <c r="H334" s="44">
        <v>11900</v>
      </c>
      <c r="I334" s="44">
        <v>10750</v>
      </c>
      <c r="J334" s="44" t="s">
        <v>46</v>
      </c>
      <c r="K334" s="44" t="s">
        <v>46</v>
      </c>
      <c r="L334" s="44" t="s">
        <v>367</v>
      </c>
      <c r="M334" s="44" t="s">
        <v>2338</v>
      </c>
      <c r="N334" s="44" t="s">
        <v>2339</v>
      </c>
      <c r="O334" s="44" t="s">
        <v>2382</v>
      </c>
      <c r="P334" s="44" t="s">
        <v>2383</v>
      </c>
      <c r="Q334" s="44" t="s">
        <v>2384</v>
      </c>
      <c r="R334" s="44" t="s">
        <v>1143</v>
      </c>
      <c r="S334" s="44" t="s">
        <v>45</v>
      </c>
      <c r="T334" s="44" t="s">
        <v>46</v>
      </c>
      <c r="U334" s="44" t="s">
        <v>46</v>
      </c>
      <c r="V334" s="44" t="s">
        <v>47</v>
      </c>
      <c r="W334" s="44" t="s">
        <v>46</v>
      </c>
      <c r="X334" s="44" t="s">
        <v>46</v>
      </c>
      <c r="Y334" s="44" t="s">
        <v>46</v>
      </c>
      <c r="Z334" s="44" t="s">
        <v>46</v>
      </c>
      <c r="AA334" s="44" t="s">
        <v>46</v>
      </c>
      <c r="AB334" s="44" t="s">
        <v>2385</v>
      </c>
    </row>
    <row r="335" spans="1:28">
      <c r="A335" s="44" t="s">
        <v>637</v>
      </c>
      <c r="B335" s="44" t="s">
        <v>963</v>
      </c>
      <c r="C335" s="44" t="s">
        <v>1670</v>
      </c>
      <c r="D335" s="44" t="s">
        <v>2386</v>
      </c>
      <c r="E335" s="44" t="s">
        <v>2387</v>
      </c>
      <c r="F335" s="44" t="s">
        <v>2388</v>
      </c>
      <c r="G335" s="44" t="s">
        <v>2389</v>
      </c>
      <c r="H335" s="44">
        <v>11900</v>
      </c>
      <c r="I335" s="44">
        <v>10750</v>
      </c>
      <c r="J335" s="44" t="s">
        <v>46</v>
      </c>
      <c r="K335" s="44" t="s">
        <v>46</v>
      </c>
      <c r="L335" s="44" t="s">
        <v>367</v>
      </c>
      <c r="M335" s="44" t="s">
        <v>2338</v>
      </c>
      <c r="N335" s="44" t="s">
        <v>2339</v>
      </c>
      <c r="O335" s="44" t="s">
        <v>2390</v>
      </c>
      <c r="P335" s="44" t="s">
        <v>2383</v>
      </c>
      <c r="Q335" s="44" t="s">
        <v>2384</v>
      </c>
      <c r="R335" s="44" t="s">
        <v>1143</v>
      </c>
      <c r="S335" s="44" t="s">
        <v>45</v>
      </c>
      <c r="T335" s="44" t="s">
        <v>46</v>
      </c>
      <c r="U335" s="44" t="s">
        <v>46</v>
      </c>
      <c r="V335" s="44" t="s">
        <v>47</v>
      </c>
      <c r="W335" s="44" t="s">
        <v>46</v>
      </c>
      <c r="X335" s="44" t="s">
        <v>46</v>
      </c>
      <c r="Y335" s="44" t="s">
        <v>46</v>
      </c>
      <c r="Z335" s="44" t="s">
        <v>46</v>
      </c>
      <c r="AA335" s="44" t="s">
        <v>46</v>
      </c>
      <c r="AB335" s="44" t="s">
        <v>2385</v>
      </c>
    </row>
    <row r="336" spans="1:28">
      <c r="A336" s="44" t="s">
        <v>637</v>
      </c>
      <c r="B336" s="44" t="s">
        <v>963</v>
      </c>
      <c r="C336" s="44" t="s">
        <v>1670</v>
      </c>
      <c r="D336" s="44" t="s">
        <v>2391</v>
      </c>
      <c r="E336" s="44" t="s">
        <v>2392</v>
      </c>
      <c r="F336" s="44" t="s">
        <v>2393</v>
      </c>
      <c r="G336" s="44" t="s">
        <v>2394</v>
      </c>
      <c r="H336" s="44">
        <v>11900</v>
      </c>
      <c r="I336" s="44">
        <v>10750</v>
      </c>
      <c r="J336" s="44" t="s">
        <v>46</v>
      </c>
      <c r="K336" s="44" t="s">
        <v>46</v>
      </c>
      <c r="L336" s="44" t="s">
        <v>367</v>
      </c>
      <c r="M336" s="44" t="s">
        <v>2338</v>
      </c>
      <c r="N336" s="44" t="s">
        <v>2339</v>
      </c>
      <c r="O336" s="44" t="s">
        <v>2395</v>
      </c>
      <c r="P336" s="44" t="s">
        <v>2383</v>
      </c>
      <c r="Q336" s="44" t="s">
        <v>2384</v>
      </c>
      <c r="R336" s="44" t="s">
        <v>1143</v>
      </c>
      <c r="S336" s="44" t="s">
        <v>45</v>
      </c>
      <c r="T336" s="44" t="s">
        <v>46</v>
      </c>
      <c r="U336" s="44" t="s">
        <v>46</v>
      </c>
      <c r="V336" s="44" t="s">
        <v>47</v>
      </c>
      <c r="W336" s="44" t="s">
        <v>46</v>
      </c>
      <c r="X336" s="44" t="s">
        <v>46</v>
      </c>
      <c r="Y336" s="44" t="s">
        <v>46</v>
      </c>
      <c r="Z336" s="44" t="s">
        <v>46</v>
      </c>
      <c r="AA336" s="44" t="s">
        <v>46</v>
      </c>
      <c r="AB336" s="44" t="s">
        <v>2385</v>
      </c>
    </row>
    <row r="337" spans="1:28">
      <c r="A337" s="44" t="s">
        <v>637</v>
      </c>
      <c r="B337" s="44" t="s">
        <v>963</v>
      </c>
      <c r="C337" s="44" t="s">
        <v>1670</v>
      </c>
      <c r="D337" s="44" t="s">
        <v>2396</v>
      </c>
      <c r="E337" s="44" t="s">
        <v>2397</v>
      </c>
      <c r="F337" s="44" t="s">
        <v>2398</v>
      </c>
      <c r="G337" s="44" t="s">
        <v>2399</v>
      </c>
      <c r="H337" s="44">
        <v>13900</v>
      </c>
      <c r="I337" s="44">
        <v>12600</v>
      </c>
      <c r="J337" s="44" t="s">
        <v>46</v>
      </c>
      <c r="K337" s="44" t="s">
        <v>46</v>
      </c>
      <c r="L337" s="44" t="s">
        <v>367</v>
      </c>
      <c r="M337" s="44" t="s">
        <v>2338</v>
      </c>
      <c r="N337" s="44" t="s">
        <v>2339</v>
      </c>
      <c r="O337" s="44" t="s">
        <v>2382</v>
      </c>
      <c r="P337" s="44" t="s">
        <v>2400</v>
      </c>
      <c r="Q337" s="44" t="s">
        <v>2384</v>
      </c>
      <c r="R337" s="44" t="s">
        <v>1143</v>
      </c>
      <c r="S337" s="44" t="s">
        <v>45</v>
      </c>
      <c r="T337" s="44" t="s">
        <v>46</v>
      </c>
      <c r="U337" s="44" t="s">
        <v>46</v>
      </c>
      <c r="V337" s="44" t="s">
        <v>47</v>
      </c>
      <c r="W337" s="44" t="s">
        <v>46</v>
      </c>
      <c r="X337" s="44" t="s">
        <v>46</v>
      </c>
      <c r="Y337" s="44" t="s">
        <v>46</v>
      </c>
      <c r="Z337" s="44" t="s">
        <v>46</v>
      </c>
      <c r="AA337" s="44" t="s">
        <v>46</v>
      </c>
      <c r="AB337" s="44" t="s">
        <v>2385</v>
      </c>
    </row>
    <row r="338" spans="1:28">
      <c r="A338" s="44" t="s">
        <v>637</v>
      </c>
      <c r="B338" s="44" t="s">
        <v>963</v>
      </c>
      <c r="C338" s="44" t="s">
        <v>1670</v>
      </c>
      <c r="D338" s="44" t="s">
        <v>2401</v>
      </c>
      <c r="E338" s="44" t="s">
        <v>2402</v>
      </c>
      <c r="F338" s="44" t="s">
        <v>2403</v>
      </c>
      <c r="G338" s="44" t="s">
        <v>2404</v>
      </c>
      <c r="H338" s="44">
        <v>13900</v>
      </c>
      <c r="I338" s="44">
        <v>12600</v>
      </c>
      <c r="J338" s="44" t="s">
        <v>46</v>
      </c>
      <c r="K338" s="44" t="s">
        <v>46</v>
      </c>
      <c r="L338" s="44" t="s">
        <v>367</v>
      </c>
      <c r="M338" s="44" t="s">
        <v>2338</v>
      </c>
      <c r="N338" s="44" t="s">
        <v>2339</v>
      </c>
      <c r="O338" s="44" t="s">
        <v>2390</v>
      </c>
      <c r="P338" s="44" t="s">
        <v>2400</v>
      </c>
      <c r="Q338" s="44" t="s">
        <v>2384</v>
      </c>
      <c r="R338" s="44" t="s">
        <v>1143</v>
      </c>
      <c r="S338" s="44" t="s">
        <v>45</v>
      </c>
      <c r="T338" s="44" t="s">
        <v>46</v>
      </c>
      <c r="U338" s="44" t="s">
        <v>46</v>
      </c>
      <c r="V338" s="44" t="s">
        <v>47</v>
      </c>
      <c r="W338" s="44" t="s">
        <v>46</v>
      </c>
      <c r="X338" s="44" t="s">
        <v>46</v>
      </c>
      <c r="Y338" s="44" t="s">
        <v>46</v>
      </c>
      <c r="Z338" s="44" t="s">
        <v>46</v>
      </c>
      <c r="AA338" s="44" t="s">
        <v>46</v>
      </c>
      <c r="AB338" s="44" t="s">
        <v>2385</v>
      </c>
    </row>
    <row r="339" spans="1:28">
      <c r="A339" s="44" t="s">
        <v>637</v>
      </c>
      <c r="B339" s="44" t="s">
        <v>963</v>
      </c>
      <c r="C339" s="44" t="s">
        <v>1670</v>
      </c>
      <c r="D339" s="44" t="s">
        <v>2405</v>
      </c>
      <c r="E339" s="44" t="s">
        <v>2406</v>
      </c>
      <c r="F339" s="44" t="s">
        <v>2407</v>
      </c>
      <c r="G339" s="44" t="s">
        <v>2408</v>
      </c>
      <c r="H339" s="44">
        <v>13900</v>
      </c>
      <c r="I339" s="44">
        <v>12600</v>
      </c>
      <c r="J339" s="44" t="s">
        <v>46</v>
      </c>
      <c r="K339" s="44" t="s">
        <v>46</v>
      </c>
      <c r="L339" s="44" t="s">
        <v>367</v>
      </c>
      <c r="M339" s="44" t="s">
        <v>2338</v>
      </c>
      <c r="N339" s="44" t="s">
        <v>2339</v>
      </c>
      <c r="O339" s="44" t="s">
        <v>2395</v>
      </c>
      <c r="P339" s="44" t="s">
        <v>2400</v>
      </c>
      <c r="Q339" s="44" t="s">
        <v>2384</v>
      </c>
      <c r="R339" s="44" t="s">
        <v>1143</v>
      </c>
      <c r="S339" s="44" t="s">
        <v>45</v>
      </c>
      <c r="T339" s="44" t="s">
        <v>46</v>
      </c>
      <c r="U339" s="44" t="s">
        <v>46</v>
      </c>
      <c r="V339" s="44" t="s">
        <v>47</v>
      </c>
      <c r="W339" s="44" t="s">
        <v>46</v>
      </c>
      <c r="X339" s="44" t="s">
        <v>46</v>
      </c>
      <c r="Y339" s="44" t="s">
        <v>46</v>
      </c>
      <c r="Z339" s="44" t="s">
        <v>46</v>
      </c>
      <c r="AA339" s="44" t="s">
        <v>46</v>
      </c>
      <c r="AB339" s="44" t="s">
        <v>2385</v>
      </c>
    </row>
    <row r="340" spans="1:28">
      <c r="A340" s="44" t="s">
        <v>637</v>
      </c>
      <c r="B340" s="44" t="s">
        <v>963</v>
      </c>
      <c r="C340" s="44" t="s">
        <v>964</v>
      </c>
      <c r="D340" s="44" t="s">
        <v>2409</v>
      </c>
      <c r="E340" s="44" t="s">
        <v>2410</v>
      </c>
      <c r="F340" s="44" t="s">
        <v>2411</v>
      </c>
      <c r="G340" s="44" t="s">
        <v>2412</v>
      </c>
      <c r="H340" s="44">
        <v>1890</v>
      </c>
      <c r="I340" s="44">
        <v>1890</v>
      </c>
      <c r="J340" s="44" t="s">
        <v>2413</v>
      </c>
      <c r="K340" s="44" t="s">
        <v>71</v>
      </c>
      <c r="L340" s="44" t="s">
        <v>38</v>
      </c>
      <c r="M340" s="44" t="s">
        <v>46</v>
      </c>
      <c r="N340" s="44" t="s">
        <v>984</v>
      </c>
      <c r="O340" s="44" t="s">
        <v>46</v>
      </c>
      <c r="P340" s="44" t="s">
        <v>46</v>
      </c>
      <c r="Q340" s="44" t="s">
        <v>2414</v>
      </c>
      <c r="R340" s="44" t="s">
        <v>46</v>
      </c>
      <c r="S340" s="44" t="s">
        <v>45</v>
      </c>
      <c r="T340" s="44" t="s">
        <v>46</v>
      </c>
      <c r="U340" s="44" t="s">
        <v>46</v>
      </c>
      <c r="V340" s="44" t="s">
        <v>2415</v>
      </c>
      <c r="W340" s="44" t="s">
        <v>46</v>
      </c>
      <c r="X340" s="44" t="s">
        <v>46</v>
      </c>
      <c r="Y340" s="44" t="s">
        <v>46</v>
      </c>
      <c r="Z340" s="44" t="s">
        <v>46</v>
      </c>
      <c r="AA340" s="44" t="s">
        <v>46</v>
      </c>
      <c r="AB340" s="44" t="s">
        <v>2416</v>
      </c>
    </row>
    <row r="341" spans="1:28">
      <c r="A341" s="44" t="s">
        <v>29</v>
      </c>
      <c r="B341" s="44" t="s">
        <v>963</v>
      </c>
      <c r="C341" s="44" t="s">
        <v>1007</v>
      </c>
      <c r="D341" s="44" t="s">
        <v>2417</v>
      </c>
      <c r="E341" s="44" t="s">
        <v>2418</v>
      </c>
      <c r="F341" s="44" t="s">
        <v>2419</v>
      </c>
      <c r="G341" s="44" t="s">
        <v>2420</v>
      </c>
      <c r="H341" s="44">
        <v>114900</v>
      </c>
      <c r="I341" s="44">
        <v>98100</v>
      </c>
      <c r="J341" s="44" t="s">
        <v>345</v>
      </c>
      <c r="K341" s="44" t="s">
        <v>71</v>
      </c>
      <c r="L341" s="44" t="s">
        <v>38</v>
      </c>
      <c r="M341" s="44" t="s">
        <v>46</v>
      </c>
      <c r="N341" s="44" t="s">
        <v>40</v>
      </c>
      <c r="O341" s="44" t="s">
        <v>1115</v>
      </c>
      <c r="P341" s="44" t="s">
        <v>46</v>
      </c>
      <c r="Q341" s="44" t="s">
        <v>2421</v>
      </c>
      <c r="R341" s="44" t="s">
        <v>1090</v>
      </c>
      <c r="S341" s="44" t="s">
        <v>45</v>
      </c>
      <c r="T341" s="44" t="s">
        <v>46</v>
      </c>
      <c r="U341" s="44" t="s">
        <v>46</v>
      </c>
      <c r="V341" s="44" t="s">
        <v>47</v>
      </c>
      <c r="W341" s="44" t="s">
        <v>1019</v>
      </c>
      <c r="X341" s="44" t="s">
        <v>2422</v>
      </c>
      <c r="Y341" s="44" t="s">
        <v>46</v>
      </c>
      <c r="Z341" s="44" t="s">
        <v>46</v>
      </c>
      <c r="AA341" s="44" t="s">
        <v>46</v>
      </c>
      <c r="AB341" s="44" t="s">
        <v>2423</v>
      </c>
    </row>
    <row r="342" spans="1:28">
      <c r="A342" s="44" t="s">
        <v>29</v>
      </c>
      <c r="B342" s="44" t="s">
        <v>963</v>
      </c>
      <c r="C342" s="44" t="s">
        <v>1007</v>
      </c>
      <c r="D342" s="44" t="s">
        <v>2424</v>
      </c>
      <c r="E342" s="44" t="s">
        <v>2425</v>
      </c>
      <c r="F342" s="44" t="s">
        <v>2426</v>
      </c>
      <c r="G342" s="44" t="s">
        <v>2427</v>
      </c>
      <c r="H342" s="44">
        <v>23900</v>
      </c>
      <c r="I342" s="44">
        <v>21900</v>
      </c>
      <c r="J342" s="44" t="s">
        <v>2428</v>
      </c>
      <c r="K342" s="44" t="s">
        <v>123</v>
      </c>
      <c r="L342" s="44" t="s">
        <v>38</v>
      </c>
      <c r="M342" s="44" t="s">
        <v>46</v>
      </c>
      <c r="N342" s="44" t="s">
        <v>73</v>
      </c>
      <c r="O342" s="44" t="s">
        <v>1951</v>
      </c>
      <c r="P342" s="44" t="s">
        <v>46</v>
      </c>
      <c r="Q342" s="44" t="s">
        <v>2429</v>
      </c>
      <c r="R342" s="44" t="s">
        <v>106</v>
      </c>
      <c r="S342" s="44" t="s">
        <v>45</v>
      </c>
      <c r="T342" s="44" t="s">
        <v>46</v>
      </c>
      <c r="U342" s="44" t="s">
        <v>46</v>
      </c>
      <c r="V342" s="44" t="s">
        <v>47</v>
      </c>
      <c r="W342" s="44" t="s">
        <v>1019</v>
      </c>
      <c r="X342" s="44" t="s">
        <v>46</v>
      </c>
      <c r="Y342" s="44" t="s">
        <v>46</v>
      </c>
      <c r="Z342" s="44" t="s">
        <v>46</v>
      </c>
      <c r="AA342" s="44" t="s">
        <v>46</v>
      </c>
      <c r="AB342" s="44" t="s">
        <v>2430</v>
      </c>
    </row>
    <row r="343" spans="1:28">
      <c r="A343" s="44" t="s">
        <v>29</v>
      </c>
      <c r="B343" s="44" t="s">
        <v>963</v>
      </c>
      <c r="C343" s="44" t="s">
        <v>1007</v>
      </c>
      <c r="D343" s="44" t="s">
        <v>2431</v>
      </c>
      <c r="E343" s="44" t="s">
        <v>2432</v>
      </c>
      <c r="F343" s="44" t="s">
        <v>2433</v>
      </c>
      <c r="G343" s="44" t="s">
        <v>2434</v>
      </c>
      <c r="H343" s="44">
        <v>22900</v>
      </c>
      <c r="I343" s="44">
        <v>22900</v>
      </c>
      <c r="J343" s="44" t="s">
        <v>345</v>
      </c>
      <c r="K343" s="44" t="s">
        <v>71</v>
      </c>
      <c r="L343" s="44" t="s">
        <v>38</v>
      </c>
      <c r="M343" s="44" t="s">
        <v>46</v>
      </c>
      <c r="N343" s="44" t="s">
        <v>73</v>
      </c>
      <c r="O343" s="44" t="s">
        <v>1151</v>
      </c>
      <c r="P343" s="44" t="s">
        <v>46</v>
      </c>
      <c r="Q343" s="44" t="s">
        <v>2429</v>
      </c>
      <c r="R343" s="44" t="s">
        <v>106</v>
      </c>
      <c r="S343" s="44" t="s">
        <v>45</v>
      </c>
      <c r="T343" s="44" t="s">
        <v>46</v>
      </c>
      <c r="U343" s="44" t="s">
        <v>46</v>
      </c>
      <c r="V343" s="44" t="s">
        <v>47</v>
      </c>
      <c r="W343" s="44" t="s">
        <v>1019</v>
      </c>
      <c r="X343" s="44" t="s">
        <v>46</v>
      </c>
      <c r="Y343" s="44" t="s">
        <v>46</v>
      </c>
      <c r="Z343" s="44" t="s">
        <v>46</v>
      </c>
      <c r="AA343" s="44" t="s">
        <v>46</v>
      </c>
      <c r="AB343" s="44" t="s">
        <v>2435</v>
      </c>
    </row>
    <row r="344" spans="1:28">
      <c r="A344" s="44" t="s">
        <v>29</v>
      </c>
      <c r="B344" s="44" t="s">
        <v>963</v>
      </c>
      <c r="C344" s="44" t="s">
        <v>1007</v>
      </c>
      <c r="D344" s="44" t="s">
        <v>2436</v>
      </c>
      <c r="E344" s="44" t="s">
        <v>2437</v>
      </c>
      <c r="F344" s="44" t="s">
        <v>2438</v>
      </c>
      <c r="G344" s="44" t="s">
        <v>2439</v>
      </c>
      <c r="H344" s="44">
        <v>23900</v>
      </c>
      <c r="I344" s="44">
        <v>23900</v>
      </c>
      <c r="J344" s="44" t="s">
        <v>345</v>
      </c>
      <c r="K344" s="44" t="s">
        <v>71</v>
      </c>
      <c r="L344" s="44" t="s">
        <v>38</v>
      </c>
      <c r="M344" s="44" t="s">
        <v>46</v>
      </c>
      <c r="N344" s="44" t="s">
        <v>73</v>
      </c>
      <c r="O344" s="44" t="s">
        <v>2440</v>
      </c>
      <c r="P344" s="44" t="s">
        <v>46</v>
      </c>
      <c r="Q344" s="44" t="s">
        <v>2429</v>
      </c>
      <c r="R344" s="44" t="s">
        <v>106</v>
      </c>
      <c r="S344" s="44" t="s">
        <v>45</v>
      </c>
      <c r="T344" s="44" t="s">
        <v>46</v>
      </c>
      <c r="U344" s="44" t="s">
        <v>46</v>
      </c>
      <c r="V344" s="44" t="s">
        <v>47</v>
      </c>
      <c r="W344" s="44" t="s">
        <v>1019</v>
      </c>
      <c r="X344" s="44" t="s">
        <v>46</v>
      </c>
      <c r="Y344" s="44" t="s">
        <v>46</v>
      </c>
      <c r="Z344" s="44" t="s">
        <v>46</v>
      </c>
      <c r="AA344" s="44" t="s">
        <v>46</v>
      </c>
      <c r="AB344" s="44" t="s">
        <v>2441</v>
      </c>
    </row>
    <row r="345" spans="1:28">
      <c r="A345" s="44" t="s">
        <v>29</v>
      </c>
      <c r="B345" s="44" t="s">
        <v>963</v>
      </c>
      <c r="C345" s="44" t="s">
        <v>1007</v>
      </c>
      <c r="D345" s="44" t="s">
        <v>2442</v>
      </c>
      <c r="E345" s="44" t="s">
        <v>2443</v>
      </c>
      <c r="F345" s="44" t="s">
        <v>2444</v>
      </c>
      <c r="G345" s="44" t="s">
        <v>2445</v>
      </c>
      <c r="H345" s="44">
        <v>25900</v>
      </c>
      <c r="I345" s="44">
        <v>25900</v>
      </c>
      <c r="J345" s="44" t="s">
        <v>345</v>
      </c>
      <c r="K345" s="44" t="s">
        <v>71</v>
      </c>
      <c r="L345" s="44" t="s">
        <v>38</v>
      </c>
      <c r="M345" s="44" t="s">
        <v>46</v>
      </c>
      <c r="N345" s="44" t="s">
        <v>73</v>
      </c>
      <c r="O345" s="44" t="s">
        <v>1951</v>
      </c>
      <c r="P345" s="44" t="s">
        <v>46</v>
      </c>
      <c r="Q345" s="44" t="s">
        <v>2429</v>
      </c>
      <c r="R345" s="44" t="s">
        <v>106</v>
      </c>
      <c r="S345" s="44" t="s">
        <v>45</v>
      </c>
      <c r="T345" s="44" t="s">
        <v>46</v>
      </c>
      <c r="U345" s="44" t="s">
        <v>46</v>
      </c>
      <c r="V345" s="44" t="s">
        <v>47</v>
      </c>
      <c r="W345" s="44" t="s">
        <v>1019</v>
      </c>
      <c r="X345" s="44" t="s">
        <v>46</v>
      </c>
      <c r="Y345" s="44" t="s">
        <v>46</v>
      </c>
      <c r="Z345" s="44" t="s">
        <v>46</v>
      </c>
      <c r="AA345" s="44" t="s">
        <v>46</v>
      </c>
      <c r="AB345" s="44" t="s">
        <v>2446</v>
      </c>
    </row>
    <row r="346" spans="1:28">
      <c r="A346" s="44" t="s">
        <v>29</v>
      </c>
      <c r="B346" s="44" t="s">
        <v>963</v>
      </c>
      <c r="C346" s="44" t="s">
        <v>1007</v>
      </c>
      <c r="D346" s="44" t="s">
        <v>2447</v>
      </c>
      <c r="E346" s="44" t="s">
        <v>2448</v>
      </c>
      <c r="F346" s="44" t="s">
        <v>2449</v>
      </c>
      <c r="G346" s="44" t="s">
        <v>2450</v>
      </c>
      <c r="H346" s="44">
        <v>24900</v>
      </c>
      <c r="I346" s="44">
        <v>24900</v>
      </c>
      <c r="J346" s="44" t="s">
        <v>345</v>
      </c>
      <c r="K346" s="44" t="s">
        <v>71</v>
      </c>
      <c r="L346" s="44" t="s">
        <v>38</v>
      </c>
      <c r="M346" s="44" t="s">
        <v>46</v>
      </c>
      <c r="N346" s="44" t="s">
        <v>73</v>
      </c>
      <c r="O346" s="44" t="s">
        <v>1151</v>
      </c>
      <c r="P346" s="44" t="s">
        <v>46</v>
      </c>
      <c r="Q346" s="44" t="s">
        <v>2429</v>
      </c>
      <c r="R346" s="44" t="s">
        <v>106</v>
      </c>
      <c r="S346" s="44" t="s">
        <v>45</v>
      </c>
      <c r="T346" s="44" t="s">
        <v>46</v>
      </c>
      <c r="U346" s="44" t="s">
        <v>46</v>
      </c>
      <c r="V346" s="44" t="s">
        <v>47</v>
      </c>
      <c r="W346" s="44" t="s">
        <v>1019</v>
      </c>
      <c r="X346" s="44" t="s">
        <v>46</v>
      </c>
      <c r="Y346" s="44" t="s">
        <v>46</v>
      </c>
      <c r="Z346" s="44" t="s">
        <v>46</v>
      </c>
      <c r="AA346" s="44" t="s">
        <v>46</v>
      </c>
      <c r="AB346" s="44" t="s">
        <v>2435</v>
      </c>
    </row>
    <row r="347" spans="1:28">
      <c r="A347" s="44" t="s">
        <v>29</v>
      </c>
      <c r="B347" s="44" t="s">
        <v>963</v>
      </c>
      <c r="C347" s="44" t="s">
        <v>1007</v>
      </c>
      <c r="D347" s="44" t="s">
        <v>2451</v>
      </c>
      <c r="E347" s="44" t="s">
        <v>2452</v>
      </c>
      <c r="F347" s="44" t="s">
        <v>2453</v>
      </c>
      <c r="G347" s="44" t="s">
        <v>2454</v>
      </c>
      <c r="H347" s="44">
        <v>28900</v>
      </c>
      <c r="I347" s="44">
        <v>28900</v>
      </c>
      <c r="J347" s="44" t="s">
        <v>345</v>
      </c>
      <c r="K347" s="44" t="s">
        <v>71</v>
      </c>
      <c r="L347" s="44" t="s">
        <v>38</v>
      </c>
      <c r="M347" s="44" t="s">
        <v>46</v>
      </c>
      <c r="N347" s="44" t="s">
        <v>73</v>
      </c>
      <c r="O347" s="44" t="s">
        <v>1951</v>
      </c>
      <c r="P347" s="44" t="s">
        <v>46</v>
      </c>
      <c r="Q347" s="44" t="s">
        <v>2429</v>
      </c>
      <c r="R347" s="44" t="s">
        <v>106</v>
      </c>
      <c r="S347" s="44" t="s">
        <v>45</v>
      </c>
      <c r="T347" s="44" t="s">
        <v>46</v>
      </c>
      <c r="U347" s="44" t="s">
        <v>46</v>
      </c>
      <c r="V347" s="44" t="s">
        <v>47</v>
      </c>
      <c r="W347" s="44" t="s">
        <v>1019</v>
      </c>
      <c r="X347" s="44" t="s">
        <v>46</v>
      </c>
      <c r="Y347" s="44" t="s">
        <v>46</v>
      </c>
      <c r="Z347" s="44" t="s">
        <v>46</v>
      </c>
      <c r="AA347" s="44" t="s">
        <v>46</v>
      </c>
      <c r="AB347" s="44" t="s">
        <v>2446</v>
      </c>
    </row>
    <row r="348" spans="1:28">
      <c r="A348" s="44" t="s">
        <v>50</v>
      </c>
      <c r="B348" s="44" t="s">
        <v>963</v>
      </c>
      <c r="C348" s="44" t="s">
        <v>1007</v>
      </c>
      <c r="D348" s="44" t="s">
        <v>2455</v>
      </c>
      <c r="E348" s="44" t="s">
        <v>2456</v>
      </c>
      <c r="F348" s="44" t="s">
        <v>2457</v>
      </c>
      <c r="G348" s="44" t="s">
        <v>2458</v>
      </c>
      <c r="H348" s="44">
        <v>15490</v>
      </c>
      <c r="I348" s="44">
        <v>15490</v>
      </c>
      <c r="J348" s="44" t="s">
        <v>345</v>
      </c>
      <c r="K348" s="44" t="s">
        <v>71</v>
      </c>
      <c r="L348" s="44" t="s">
        <v>38</v>
      </c>
      <c r="M348" s="44" t="s">
        <v>46</v>
      </c>
      <c r="N348" s="44" t="s">
        <v>57</v>
      </c>
      <c r="O348" s="44" t="s">
        <v>1051</v>
      </c>
      <c r="P348" s="44" t="s">
        <v>46</v>
      </c>
      <c r="Q348" s="44" t="s">
        <v>2459</v>
      </c>
      <c r="R348" s="44" t="s">
        <v>1044</v>
      </c>
      <c r="S348" s="44" t="s">
        <v>45</v>
      </c>
      <c r="T348" s="44" t="s">
        <v>46</v>
      </c>
      <c r="U348" s="44" t="s">
        <v>46</v>
      </c>
      <c r="V348" s="44" t="s">
        <v>47</v>
      </c>
      <c r="W348" s="44" t="s">
        <v>47</v>
      </c>
      <c r="X348" s="44" t="s">
        <v>46</v>
      </c>
      <c r="Y348" s="44" t="s">
        <v>46</v>
      </c>
      <c r="Z348" s="44">
        <v>243</v>
      </c>
      <c r="AA348" s="44" t="s">
        <v>46</v>
      </c>
      <c r="AB348" s="44" t="s">
        <v>2460</v>
      </c>
    </row>
    <row r="349" spans="1:28">
      <c r="A349" s="44" t="s">
        <v>50</v>
      </c>
      <c r="B349" s="44" t="s">
        <v>963</v>
      </c>
      <c r="C349" s="44" t="s">
        <v>1007</v>
      </c>
      <c r="D349" s="44" t="s">
        <v>2461</v>
      </c>
      <c r="E349" s="44" t="s">
        <v>2462</v>
      </c>
      <c r="F349" s="44" t="s">
        <v>2463</v>
      </c>
      <c r="G349" s="44" t="s">
        <v>2464</v>
      </c>
      <c r="H349" s="44">
        <v>17490</v>
      </c>
      <c r="I349" s="44">
        <v>17490</v>
      </c>
      <c r="J349" s="44" t="s">
        <v>345</v>
      </c>
      <c r="K349" s="44" t="s">
        <v>71</v>
      </c>
      <c r="L349" s="44" t="s">
        <v>38</v>
      </c>
      <c r="M349" s="44" t="s">
        <v>46</v>
      </c>
      <c r="N349" s="44" t="s">
        <v>57</v>
      </c>
      <c r="O349" s="44" t="s">
        <v>1051</v>
      </c>
      <c r="P349" s="44" t="s">
        <v>46</v>
      </c>
      <c r="Q349" s="44" t="s">
        <v>2465</v>
      </c>
      <c r="R349" s="44" t="s">
        <v>1044</v>
      </c>
      <c r="S349" s="44" t="s">
        <v>45</v>
      </c>
      <c r="T349" s="44" t="s">
        <v>46</v>
      </c>
      <c r="U349" s="44" t="s">
        <v>46</v>
      </c>
      <c r="V349" s="44" t="s">
        <v>47</v>
      </c>
      <c r="W349" s="44" t="s">
        <v>47</v>
      </c>
      <c r="X349" s="44" t="s">
        <v>46</v>
      </c>
      <c r="Y349" s="44" t="s">
        <v>46</v>
      </c>
      <c r="Z349" s="44" t="s">
        <v>46</v>
      </c>
      <c r="AA349" s="44" t="s">
        <v>46</v>
      </c>
      <c r="AB349" s="44" t="s">
        <v>2466</v>
      </c>
    </row>
    <row r="350" spans="1:28">
      <c r="A350" s="44" t="s">
        <v>637</v>
      </c>
      <c r="B350" s="44" t="s">
        <v>963</v>
      </c>
      <c r="C350" s="44" t="s">
        <v>964</v>
      </c>
      <c r="D350" s="44" t="s">
        <v>2467</v>
      </c>
      <c r="E350" s="44" t="s">
        <v>2468</v>
      </c>
      <c r="F350" s="44" t="s">
        <v>2469</v>
      </c>
      <c r="G350" s="44" t="s">
        <v>2470</v>
      </c>
      <c r="H350" s="44">
        <v>2280</v>
      </c>
      <c r="I350" s="44">
        <v>2280</v>
      </c>
      <c r="J350" s="44" t="s">
        <v>2471</v>
      </c>
      <c r="K350" s="44" t="s">
        <v>71</v>
      </c>
      <c r="L350" s="44" t="s">
        <v>38</v>
      </c>
      <c r="M350" s="44" t="s">
        <v>46</v>
      </c>
      <c r="N350" s="44" t="s">
        <v>971</v>
      </c>
      <c r="O350" s="44" t="s">
        <v>2472</v>
      </c>
      <c r="P350" s="44" t="s">
        <v>46</v>
      </c>
      <c r="Q350" s="44" t="s">
        <v>2473</v>
      </c>
      <c r="R350" s="44" t="s">
        <v>44</v>
      </c>
      <c r="S350" s="44" t="s">
        <v>45</v>
      </c>
      <c r="T350" s="44" t="s">
        <v>46</v>
      </c>
      <c r="U350" s="44" t="s">
        <v>46</v>
      </c>
      <c r="V350" s="44" t="s">
        <v>1434</v>
      </c>
      <c r="W350" s="44" t="s">
        <v>46</v>
      </c>
      <c r="X350" s="44" t="s">
        <v>46</v>
      </c>
      <c r="Y350" s="44" t="s">
        <v>46</v>
      </c>
      <c r="Z350" s="44" t="s">
        <v>46</v>
      </c>
      <c r="AA350" s="44" t="s">
        <v>46</v>
      </c>
      <c r="AB350" s="44" t="s">
        <v>2474</v>
      </c>
    </row>
    <row r="351" spans="1:28">
      <c r="A351" s="44" t="s">
        <v>637</v>
      </c>
      <c r="B351" s="44" t="s">
        <v>963</v>
      </c>
      <c r="C351" s="44" t="s">
        <v>964</v>
      </c>
      <c r="D351" s="44" t="s">
        <v>2475</v>
      </c>
      <c r="E351" s="44" t="s">
        <v>2476</v>
      </c>
      <c r="F351" s="44" t="s">
        <v>2477</v>
      </c>
      <c r="G351" s="44" t="s">
        <v>2478</v>
      </c>
      <c r="H351" s="44">
        <v>2280</v>
      </c>
      <c r="I351" s="44">
        <v>2280</v>
      </c>
      <c r="J351" s="44" t="s">
        <v>2471</v>
      </c>
      <c r="K351" s="44" t="s">
        <v>71</v>
      </c>
      <c r="L351" s="44" t="s">
        <v>38</v>
      </c>
      <c r="M351" s="44" t="s">
        <v>46</v>
      </c>
      <c r="N351" s="44" t="s">
        <v>971</v>
      </c>
      <c r="O351" s="44" t="s">
        <v>2479</v>
      </c>
      <c r="P351" s="44" t="s">
        <v>46</v>
      </c>
      <c r="Q351" s="44" t="s">
        <v>2473</v>
      </c>
      <c r="R351" s="44" t="s">
        <v>44</v>
      </c>
      <c r="S351" s="44" t="s">
        <v>45</v>
      </c>
      <c r="T351" s="44" t="s">
        <v>46</v>
      </c>
      <c r="U351" s="44" t="s">
        <v>46</v>
      </c>
      <c r="V351" s="44" t="s">
        <v>1434</v>
      </c>
      <c r="W351" s="44" t="s">
        <v>46</v>
      </c>
      <c r="X351" s="44" t="s">
        <v>46</v>
      </c>
      <c r="Y351" s="44" t="s">
        <v>46</v>
      </c>
      <c r="Z351" s="44" t="s">
        <v>46</v>
      </c>
      <c r="AA351" s="44" t="s">
        <v>46</v>
      </c>
      <c r="AB351" s="44" t="s">
        <v>2474</v>
      </c>
    </row>
    <row r="352" spans="1:28">
      <c r="A352" s="44" t="s">
        <v>155</v>
      </c>
      <c r="B352" s="44" t="s">
        <v>963</v>
      </c>
      <c r="C352" s="44" t="s">
        <v>1260</v>
      </c>
      <c r="D352" s="44" t="s">
        <v>2480</v>
      </c>
      <c r="E352" s="44" t="s">
        <v>2481</v>
      </c>
      <c r="F352" s="44" t="s">
        <v>2482</v>
      </c>
      <c r="G352" s="44" t="s">
        <v>2483</v>
      </c>
      <c r="H352" s="44">
        <v>1580</v>
      </c>
      <c r="I352" s="44">
        <v>1380</v>
      </c>
      <c r="J352" s="44" t="s">
        <v>46</v>
      </c>
      <c r="K352" s="44" t="s">
        <v>46</v>
      </c>
      <c r="L352" s="44" t="s">
        <v>38</v>
      </c>
      <c r="M352" s="44" t="s">
        <v>46</v>
      </c>
      <c r="N352" s="44" t="s">
        <v>1265</v>
      </c>
      <c r="O352" s="44" t="s">
        <v>41</v>
      </c>
      <c r="P352" s="44" t="s">
        <v>46</v>
      </c>
      <c r="Q352" s="44" t="s">
        <v>46</v>
      </c>
      <c r="R352" s="44" t="s">
        <v>46</v>
      </c>
      <c r="S352" s="44" t="s">
        <v>45</v>
      </c>
      <c r="T352" s="44" t="s">
        <v>46</v>
      </c>
      <c r="U352" s="44" t="s">
        <v>46</v>
      </c>
      <c r="V352" s="44" t="s">
        <v>46</v>
      </c>
      <c r="W352" s="44" t="s">
        <v>46</v>
      </c>
      <c r="X352" s="44" t="s">
        <v>46</v>
      </c>
      <c r="Y352" s="44" t="s">
        <v>46</v>
      </c>
      <c r="Z352" s="44" t="s">
        <v>46</v>
      </c>
      <c r="AA352" s="44" t="s">
        <v>46</v>
      </c>
      <c r="AB352" s="44" t="s">
        <v>46</v>
      </c>
    </row>
    <row r="353" spans="1:28">
      <c r="A353" s="44" t="s">
        <v>155</v>
      </c>
      <c r="B353" s="44" t="s">
        <v>963</v>
      </c>
      <c r="C353" s="44" t="s">
        <v>1193</v>
      </c>
      <c r="D353" s="44" t="s">
        <v>2484</v>
      </c>
      <c r="E353" s="44" t="s">
        <v>2485</v>
      </c>
      <c r="F353" s="44" t="s">
        <v>2486</v>
      </c>
      <c r="G353" s="44" t="s">
        <v>2487</v>
      </c>
      <c r="H353" s="44">
        <v>9990</v>
      </c>
      <c r="I353" s="44">
        <v>9990</v>
      </c>
      <c r="J353" s="44" t="s">
        <v>453</v>
      </c>
      <c r="K353" s="44" t="s">
        <v>71</v>
      </c>
      <c r="L353" s="44" t="s">
        <v>38</v>
      </c>
      <c r="M353" s="44" t="s">
        <v>46</v>
      </c>
      <c r="N353" s="44" t="s">
        <v>489</v>
      </c>
      <c r="O353" s="44" t="s">
        <v>2488</v>
      </c>
      <c r="P353" s="44" t="s">
        <v>2489</v>
      </c>
      <c r="Q353" s="44" t="s">
        <v>2490</v>
      </c>
      <c r="R353" s="44" t="s">
        <v>1202</v>
      </c>
      <c r="S353" s="44" t="s">
        <v>45</v>
      </c>
      <c r="T353" s="44" t="s">
        <v>46</v>
      </c>
      <c r="U353" s="44" t="s">
        <v>46</v>
      </c>
      <c r="V353" s="44" t="s">
        <v>1169</v>
      </c>
      <c r="W353" s="44" t="s">
        <v>46</v>
      </c>
      <c r="X353" s="44" t="s">
        <v>46</v>
      </c>
      <c r="Y353" s="44" t="s">
        <v>46</v>
      </c>
      <c r="Z353" s="44" t="s">
        <v>46</v>
      </c>
      <c r="AA353" s="44" t="s">
        <v>46</v>
      </c>
      <c r="AB353" s="44" t="s">
        <v>2491</v>
      </c>
    </row>
    <row r="354" spans="1:28">
      <c r="A354" s="44" t="s">
        <v>166</v>
      </c>
      <c r="B354" s="44" t="s">
        <v>963</v>
      </c>
      <c r="C354" s="44" t="s">
        <v>2492</v>
      </c>
      <c r="D354" s="44" t="s">
        <v>2493</v>
      </c>
      <c r="E354" s="44" t="s">
        <v>2494</v>
      </c>
      <c r="F354" s="44" t="s">
        <v>2495</v>
      </c>
      <c r="G354" s="44" t="s">
        <v>2496</v>
      </c>
      <c r="H354" s="44">
        <v>14688</v>
      </c>
      <c r="I354" s="44">
        <v>12859</v>
      </c>
      <c r="J354" s="44" t="s">
        <v>374</v>
      </c>
      <c r="K354" s="44" t="s">
        <v>71</v>
      </c>
      <c r="L354" s="44" t="s">
        <v>38</v>
      </c>
      <c r="M354" s="44" t="s">
        <v>375</v>
      </c>
      <c r="N354" s="44" t="s">
        <v>2497</v>
      </c>
      <c r="O354" s="44" t="s">
        <v>41</v>
      </c>
      <c r="P354" s="44" t="s">
        <v>2498</v>
      </c>
      <c r="Q354" s="44" t="s">
        <v>2499</v>
      </c>
      <c r="R354" s="44" t="s">
        <v>44</v>
      </c>
      <c r="S354" s="44" t="s">
        <v>45</v>
      </c>
      <c r="T354" s="44" t="s">
        <v>46</v>
      </c>
      <c r="U354" s="44" t="s">
        <v>46</v>
      </c>
      <c r="V354" s="44" t="s">
        <v>2500</v>
      </c>
      <c r="W354" s="44" t="s">
        <v>46</v>
      </c>
      <c r="X354" s="44" t="s">
        <v>46</v>
      </c>
      <c r="Y354" s="44" t="s">
        <v>46</v>
      </c>
      <c r="Z354" s="44" t="s">
        <v>46</v>
      </c>
      <c r="AA354" s="44" t="s">
        <v>46</v>
      </c>
      <c r="AB354" s="44" t="s">
        <v>2501</v>
      </c>
    </row>
    <row r="355" spans="1:28">
      <c r="A355" s="44" t="s">
        <v>492</v>
      </c>
      <c r="B355" s="44" t="s">
        <v>963</v>
      </c>
      <c r="C355" s="44" t="s">
        <v>1007</v>
      </c>
      <c r="D355" s="44" t="s">
        <v>2502</v>
      </c>
      <c r="E355" s="44" t="s">
        <v>2503</v>
      </c>
      <c r="F355" s="44" t="s">
        <v>2504</v>
      </c>
      <c r="G355" s="44" t="s">
        <v>2505</v>
      </c>
      <c r="H355" s="44">
        <v>25800</v>
      </c>
      <c r="I355" s="44">
        <v>21900</v>
      </c>
      <c r="J355" s="44" t="s">
        <v>1429</v>
      </c>
      <c r="K355" s="44" t="s">
        <v>71</v>
      </c>
      <c r="L355" s="44" t="s">
        <v>38</v>
      </c>
      <c r="M355" s="44" t="s">
        <v>1430</v>
      </c>
      <c r="N355" s="44" t="s">
        <v>492</v>
      </c>
      <c r="O355" s="44" t="s">
        <v>41</v>
      </c>
      <c r="P355" s="44" t="s">
        <v>46</v>
      </c>
      <c r="Q355" s="44" t="s">
        <v>1858</v>
      </c>
      <c r="R355" s="44" t="s">
        <v>1090</v>
      </c>
      <c r="S355" s="44" t="s">
        <v>45</v>
      </c>
      <c r="T355" s="44" t="s">
        <v>46</v>
      </c>
      <c r="U355" s="44" t="s">
        <v>46</v>
      </c>
      <c r="V355" s="44" t="s">
        <v>1169</v>
      </c>
      <c r="W355" s="44" t="s">
        <v>2506</v>
      </c>
      <c r="X355" s="44" t="s">
        <v>46</v>
      </c>
      <c r="Y355" s="44" t="s">
        <v>46</v>
      </c>
      <c r="Z355" s="44" t="s">
        <v>46</v>
      </c>
      <c r="AA355" s="44" t="s">
        <v>46</v>
      </c>
      <c r="AB355" s="44" t="s">
        <v>2507</v>
      </c>
    </row>
    <row r="356" spans="1:28">
      <c r="A356" s="44" t="s">
        <v>492</v>
      </c>
      <c r="B356" s="44" t="s">
        <v>963</v>
      </c>
      <c r="C356" s="44" t="s">
        <v>1007</v>
      </c>
      <c r="D356" s="44" t="s">
        <v>2508</v>
      </c>
      <c r="E356" s="44" t="s">
        <v>2509</v>
      </c>
      <c r="F356" s="44" t="s">
        <v>2510</v>
      </c>
      <c r="G356" s="44" t="s">
        <v>2511</v>
      </c>
      <c r="H356" s="44">
        <v>35800</v>
      </c>
      <c r="I356" s="44">
        <v>31900</v>
      </c>
      <c r="J356" s="44" t="s">
        <v>1429</v>
      </c>
      <c r="K356" s="44" t="s">
        <v>71</v>
      </c>
      <c r="L356" s="44" t="s">
        <v>38</v>
      </c>
      <c r="M356" s="44" t="s">
        <v>1430</v>
      </c>
      <c r="N356" s="44" t="s">
        <v>492</v>
      </c>
      <c r="O356" s="44" t="s">
        <v>41</v>
      </c>
      <c r="P356" s="44" t="s">
        <v>46</v>
      </c>
      <c r="Q356" s="44" t="s">
        <v>1866</v>
      </c>
      <c r="R356" s="44" t="s">
        <v>1090</v>
      </c>
      <c r="S356" s="44" t="s">
        <v>45</v>
      </c>
      <c r="T356" s="44" t="s">
        <v>46</v>
      </c>
      <c r="U356" s="44" t="s">
        <v>46</v>
      </c>
      <c r="V356" s="44" t="s">
        <v>1169</v>
      </c>
      <c r="W356" s="44" t="s">
        <v>2506</v>
      </c>
      <c r="X356" s="44" t="s">
        <v>46</v>
      </c>
      <c r="Y356" s="44" t="s">
        <v>46</v>
      </c>
      <c r="Z356" s="44" t="s">
        <v>46</v>
      </c>
      <c r="AA356" s="44" t="s">
        <v>46</v>
      </c>
      <c r="AB356" s="44" t="s">
        <v>2507</v>
      </c>
    </row>
    <row r="357" spans="1:28">
      <c r="A357" s="44" t="s">
        <v>492</v>
      </c>
      <c r="B357" s="44" t="s">
        <v>963</v>
      </c>
      <c r="C357" s="44" t="s">
        <v>1007</v>
      </c>
      <c r="D357" s="44" t="s">
        <v>2512</v>
      </c>
      <c r="E357" s="44" t="s">
        <v>2513</v>
      </c>
      <c r="F357" s="44" t="s">
        <v>2514</v>
      </c>
      <c r="G357" s="44" t="s">
        <v>2515</v>
      </c>
      <c r="H357" s="44">
        <v>20900</v>
      </c>
      <c r="I357" s="44">
        <v>17900</v>
      </c>
      <c r="J357" s="44" t="s">
        <v>1429</v>
      </c>
      <c r="K357" s="44" t="s">
        <v>71</v>
      </c>
      <c r="L357" s="44" t="s">
        <v>38</v>
      </c>
      <c r="M357" s="44" t="s">
        <v>1430</v>
      </c>
      <c r="N357" s="44" t="s">
        <v>492</v>
      </c>
      <c r="O357" s="44" t="s">
        <v>2285</v>
      </c>
      <c r="P357" s="44" t="s">
        <v>46</v>
      </c>
      <c r="Q357" s="44" t="s">
        <v>2516</v>
      </c>
      <c r="R357" s="44" t="s">
        <v>1090</v>
      </c>
      <c r="S357" s="44" t="s">
        <v>45</v>
      </c>
      <c r="T357" s="44" t="s">
        <v>46</v>
      </c>
      <c r="U357" s="44" t="s">
        <v>46</v>
      </c>
      <c r="V357" s="44" t="s">
        <v>2517</v>
      </c>
      <c r="W357" s="44" t="s">
        <v>2506</v>
      </c>
      <c r="X357" s="44" t="s">
        <v>46</v>
      </c>
      <c r="Y357" s="44" t="s">
        <v>46</v>
      </c>
      <c r="Z357" s="44" t="s">
        <v>46</v>
      </c>
      <c r="AA357" s="44" t="s">
        <v>46</v>
      </c>
      <c r="AB357" s="44" t="s">
        <v>2518</v>
      </c>
    </row>
    <row r="358" spans="1:28">
      <c r="A358" s="44" t="s">
        <v>290</v>
      </c>
      <c r="B358" s="44" t="s">
        <v>963</v>
      </c>
      <c r="C358" s="44" t="s">
        <v>1007</v>
      </c>
      <c r="D358" s="44" t="s">
        <v>2519</v>
      </c>
      <c r="E358" s="44" t="s">
        <v>2520</v>
      </c>
      <c r="F358" s="44" t="s">
        <v>2521</v>
      </c>
      <c r="G358" s="44" t="s">
        <v>2522</v>
      </c>
      <c r="H358" s="44">
        <v>26900</v>
      </c>
      <c r="I358" s="44">
        <v>22900</v>
      </c>
      <c r="J358" s="44" t="s">
        <v>1429</v>
      </c>
      <c r="K358" s="44" t="s">
        <v>71</v>
      </c>
      <c r="L358" s="44" t="s">
        <v>38</v>
      </c>
      <c r="M358" s="44" t="s">
        <v>1430</v>
      </c>
      <c r="N358" s="44" t="s">
        <v>290</v>
      </c>
      <c r="O358" s="44" t="s">
        <v>41</v>
      </c>
      <c r="P358" s="44" t="s">
        <v>2523</v>
      </c>
      <c r="Q358" s="44" t="s">
        <v>1220</v>
      </c>
      <c r="R358" s="44" t="s">
        <v>44</v>
      </c>
      <c r="S358" s="44" t="s">
        <v>45</v>
      </c>
      <c r="T358" s="44" t="s">
        <v>46</v>
      </c>
      <c r="U358" s="44" t="s">
        <v>46</v>
      </c>
      <c r="V358" s="44" t="s">
        <v>48</v>
      </c>
      <c r="W358" s="44" t="s">
        <v>46</v>
      </c>
      <c r="X358" s="44" t="s">
        <v>46</v>
      </c>
      <c r="Y358" s="44" t="s">
        <v>46</v>
      </c>
      <c r="Z358" s="44">
        <v>22</v>
      </c>
      <c r="AA358" s="44" t="s">
        <v>46</v>
      </c>
      <c r="AB358" s="44" t="s">
        <v>2524</v>
      </c>
    </row>
    <row r="359" spans="1:28">
      <c r="A359" s="44" t="s">
        <v>637</v>
      </c>
      <c r="B359" s="44" t="s">
        <v>963</v>
      </c>
      <c r="C359" s="44" t="s">
        <v>964</v>
      </c>
      <c r="D359" s="44" t="s">
        <v>2525</v>
      </c>
      <c r="E359" s="44" t="s">
        <v>2526</v>
      </c>
      <c r="F359" s="44" t="s">
        <v>2527</v>
      </c>
      <c r="G359" s="44" t="s">
        <v>2528</v>
      </c>
      <c r="H359" s="44">
        <v>1990</v>
      </c>
      <c r="I359" s="44">
        <v>1990</v>
      </c>
      <c r="J359" s="44" t="s">
        <v>453</v>
      </c>
      <c r="K359" s="44" t="s">
        <v>71</v>
      </c>
      <c r="L359" s="44" t="s">
        <v>38</v>
      </c>
      <c r="M359" s="44" t="s">
        <v>46</v>
      </c>
      <c r="N359" s="44" t="s">
        <v>984</v>
      </c>
      <c r="O359" s="44" t="s">
        <v>46</v>
      </c>
      <c r="P359" s="44" t="s">
        <v>1963</v>
      </c>
      <c r="Q359" s="44" t="s">
        <v>2414</v>
      </c>
      <c r="R359" s="44" t="s">
        <v>46</v>
      </c>
      <c r="S359" s="44" t="s">
        <v>45</v>
      </c>
      <c r="T359" s="44" t="s">
        <v>46</v>
      </c>
      <c r="U359" s="44" t="s">
        <v>46</v>
      </c>
      <c r="V359" s="44" t="s">
        <v>986</v>
      </c>
      <c r="W359" s="44" t="s">
        <v>46</v>
      </c>
      <c r="X359" s="44" t="s">
        <v>46</v>
      </c>
      <c r="Y359" s="44" t="s">
        <v>46</v>
      </c>
      <c r="Z359" s="44" t="s">
        <v>46</v>
      </c>
      <c r="AA359" s="44" t="s">
        <v>46</v>
      </c>
      <c r="AB359" s="44" t="s">
        <v>2529</v>
      </c>
    </row>
    <row r="360" spans="1:28">
      <c r="A360" s="44" t="s">
        <v>637</v>
      </c>
      <c r="B360" s="44" t="s">
        <v>963</v>
      </c>
      <c r="C360" s="44" t="s">
        <v>1955</v>
      </c>
      <c r="D360" s="44" t="s">
        <v>2530</v>
      </c>
      <c r="E360" s="44" t="s">
        <v>2531</v>
      </c>
      <c r="F360" s="44" t="s">
        <v>2532</v>
      </c>
      <c r="G360" s="44" t="s">
        <v>2533</v>
      </c>
      <c r="H360" s="44">
        <v>1759</v>
      </c>
      <c r="I360" s="44">
        <v>1759</v>
      </c>
      <c r="J360" s="44" t="s">
        <v>453</v>
      </c>
      <c r="K360" s="44" t="s">
        <v>71</v>
      </c>
      <c r="L360" s="44" t="s">
        <v>38</v>
      </c>
      <c r="M360" s="44" t="s">
        <v>46</v>
      </c>
      <c r="N360" s="44" t="s">
        <v>1962</v>
      </c>
      <c r="O360" s="44" t="s">
        <v>46</v>
      </c>
      <c r="P360" s="44" t="s">
        <v>1963</v>
      </c>
      <c r="Q360" s="44" t="s">
        <v>1964</v>
      </c>
      <c r="R360" s="44" t="s">
        <v>46</v>
      </c>
      <c r="S360" s="44" t="s">
        <v>45</v>
      </c>
      <c r="T360" s="44" t="s">
        <v>46</v>
      </c>
      <c r="U360" s="44" t="s">
        <v>46</v>
      </c>
      <c r="V360" s="44" t="s">
        <v>986</v>
      </c>
      <c r="W360" s="44" t="s">
        <v>46</v>
      </c>
      <c r="X360" s="44" t="s">
        <v>46</v>
      </c>
      <c r="Y360" s="44" t="s">
        <v>46</v>
      </c>
      <c r="Z360" s="44" t="s">
        <v>46</v>
      </c>
      <c r="AA360" s="44" t="s">
        <v>46</v>
      </c>
      <c r="AB360" s="44" t="s">
        <v>2534</v>
      </c>
    </row>
    <row r="361" spans="1:28">
      <c r="A361" s="44" t="s">
        <v>637</v>
      </c>
      <c r="B361" s="44" t="s">
        <v>963</v>
      </c>
      <c r="C361" s="44" t="s">
        <v>1955</v>
      </c>
      <c r="D361" s="44" t="s">
        <v>2535</v>
      </c>
      <c r="E361" s="44" t="s">
        <v>2536</v>
      </c>
      <c r="F361" s="44" t="s">
        <v>2537</v>
      </c>
      <c r="G361" s="44" t="s">
        <v>2538</v>
      </c>
      <c r="H361" s="44">
        <v>1880</v>
      </c>
      <c r="I361" s="44">
        <v>1880</v>
      </c>
      <c r="J361" s="44" t="s">
        <v>180</v>
      </c>
      <c r="K361" s="44" t="s">
        <v>71</v>
      </c>
      <c r="L361" s="44" t="s">
        <v>38</v>
      </c>
      <c r="M361" s="44" t="s">
        <v>46</v>
      </c>
      <c r="N361" s="44" t="s">
        <v>1962</v>
      </c>
      <c r="O361" s="44" t="s">
        <v>46</v>
      </c>
      <c r="P361" s="44" t="s">
        <v>1963</v>
      </c>
      <c r="Q361" s="44" t="s">
        <v>1964</v>
      </c>
      <c r="R361" s="44" t="s">
        <v>46</v>
      </c>
      <c r="S361" s="44" t="s">
        <v>45</v>
      </c>
      <c r="T361" s="44" t="s">
        <v>46</v>
      </c>
      <c r="U361" s="44" t="s">
        <v>46</v>
      </c>
      <c r="V361" s="44" t="s">
        <v>986</v>
      </c>
      <c r="W361" s="44" t="s">
        <v>46</v>
      </c>
      <c r="X361" s="44" t="s">
        <v>46</v>
      </c>
      <c r="Y361" s="44" t="s">
        <v>46</v>
      </c>
      <c r="Z361" s="44" t="s">
        <v>46</v>
      </c>
      <c r="AA361" s="44" t="s">
        <v>46</v>
      </c>
      <c r="AB361" s="44" t="s">
        <v>2539</v>
      </c>
    </row>
    <row r="362" spans="1:28">
      <c r="A362" s="44" t="s">
        <v>637</v>
      </c>
      <c r="B362" s="44" t="s">
        <v>963</v>
      </c>
      <c r="C362" s="44" t="s">
        <v>988</v>
      </c>
      <c r="D362" s="44" t="s">
        <v>2540</v>
      </c>
      <c r="E362" s="44" t="s">
        <v>2540</v>
      </c>
      <c r="F362" s="44" t="s">
        <v>2541</v>
      </c>
      <c r="G362" s="44" t="s">
        <v>2542</v>
      </c>
      <c r="H362" s="44">
        <v>19900</v>
      </c>
      <c r="I362" s="44">
        <v>19900</v>
      </c>
      <c r="J362" s="44" t="s">
        <v>46</v>
      </c>
      <c r="K362" s="44" t="s">
        <v>46</v>
      </c>
      <c r="L362" s="44" t="s">
        <v>367</v>
      </c>
      <c r="M362" s="44" t="s">
        <v>2543</v>
      </c>
      <c r="N362" s="44" t="s">
        <v>994</v>
      </c>
      <c r="O362" s="44" t="s">
        <v>46</v>
      </c>
      <c r="P362" s="44" t="s">
        <v>46</v>
      </c>
      <c r="Q362" s="44" t="s">
        <v>46</v>
      </c>
      <c r="R362" s="44" t="s">
        <v>46</v>
      </c>
      <c r="S362" s="44" t="s">
        <v>45</v>
      </c>
      <c r="T362" s="44" t="s">
        <v>46</v>
      </c>
      <c r="U362" s="44" t="s">
        <v>46</v>
      </c>
      <c r="V362" s="44" t="s">
        <v>46</v>
      </c>
      <c r="W362" s="44" t="s">
        <v>46</v>
      </c>
      <c r="X362" s="44" t="s">
        <v>46</v>
      </c>
      <c r="Y362" s="44" t="s">
        <v>46</v>
      </c>
      <c r="Z362" s="44" t="s">
        <v>46</v>
      </c>
      <c r="AA362" s="44" t="s">
        <v>46</v>
      </c>
      <c r="AB362" s="44" t="s">
        <v>46</v>
      </c>
    </row>
    <row r="363" spans="1:28">
      <c r="A363" s="44" t="s">
        <v>637</v>
      </c>
      <c r="B363" s="44" t="s">
        <v>963</v>
      </c>
      <c r="C363" s="44" t="s">
        <v>988</v>
      </c>
      <c r="D363" s="44" t="s">
        <v>2544</v>
      </c>
      <c r="E363" s="44" t="s">
        <v>2544</v>
      </c>
      <c r="F363" s="44" t="s">
        <v>2545</v>
      </c>
      <c r="G363" s="44" t="s">
        <v>2546</v>
      </c>
      <c r="H363" s="44">
        <v>23400</v>
      </c>
      <c r="I363" s="44">
        <v>23400</v>
      </c>
      <c r="J363" s="44" t="s">
        <v>46</v>
      </c>
      <c r="K363" s="44" t="s">
        <v>46</v>
      </c>
      <c r="L363" s="44" t="s">
        <v>367</v>
      </c>
      <c r="M363" s="44" t="s">
        <v>2543</v>
      </c>
      <c r="N363" s="44" t="s">
        <v>994</v>
      </c>
      <c r="O363" s="44" t="s">
        <v>46</v>
      </c>
      <c r="P363" s="44" t="s">
        <v>46</v>
      </c>
      <c r="Q363" s="44" t="s">
        <v>46</v>
      </c>
      <c r="R363" s="44" t="s">
        <v>46</v>
      </c>
      <c r="S363" s="44" t="s">
        <v>45</v>
      </c>
      <c r="T363" s="44" t="s">
        <v>46</v>
      </c>
      <c r="U363" s="44" t="s">
        <v>46</v>
      </c>
      <c r="V363" s="44" t="s">
        <v>46</v>
      </c>
      <c r="W363" s="44" t="s">
        <v>46</v>
      </c>
      <c r="X363" s="44" t="s">
        <v>46</v>
      </c>
      <c r="Y363" s="44" t="s">
        <v>46</v>
      </c>
      <c r="Z363" s="44" t="s">
        <v>46</v>
      </c>
      <c r="AA363" s="44" t="s">
        <v>46</v>
      </c>
      <c r="AB363" s="44" t="s">
        <v>46</v>
      </c>
    </row>
    <row r="364" spans="1:28">
      <c r="A364" s="44" t="s">
        <v>637</v>
      </c>
      <c r="B364" s="44" t="s">
        <v>963</v>
      </c>
      <c r="C364" s="44" t="s">
        <v>988</v>
      </c>
      <c r="D364" s="44" t="s">
        <v>2547</v>
      </c>
      <c r="E364" s="44" t="s">
        <v>2547</v>
      </c>
      <c r="F364" s="44" t="s">
        <v>2548</v>
      </c>
      <c r="G364" s="44" t="s">
        <v>2549</v>
      </c>
      <c r="H364" s="44">
        <v>24900</v>
      </c>
      <c r="I364" s="44">
        <v>24900</v>
      </c>
      <c r="J364" s="44" t="s">
        <v>46</v>
      </c>
      <c r="K364" s="44" t="s">
        <v>46</v>
      </c>
      <c r="L364" s="44" t="s">
        <v>367</v>
      </c>
      <c r="M364" s="44" t="s">
        <v>2543</v>
      </c>
      <c r="N364" s="44" t="s">
        <v>994</v>
      </c>
      <c r="O364" s="44" t="s">
        <v>46</v>
      </c>
      <c r="P364" s="44" t="s">
        <v>46</v>
      </c>
      <c r="Q364" s="44" t="s">
        <v>46</v>
      </c>
      <c r="R364" s="44" t="s">
        <v>46</v>
      </c>
      <c r="S364" s="44" t="s">
        <v>45</v>
      </c>
      <c r="T364" s="44" t="s">
        <v>46</v>
      </c>
      <c r="U364" s="44" t="s">
        <v>46</v>
      </c>
      <c r="V364" s="44" t="s">
        <v>46</v>
      </c>
      <c r="W364" s="44" t="s">
        <v>46</v>
      </c>
      <c r="X364" s="44" t="s">
        <v>46</v>
      </c>
      <c r="Y364" s="44" t="s">
        <v>46</v>
      </c>
      <c r="Z364" s="44" t="s">
        <v>46</v>
      </c>
      <c r="AA364" s="44" t="s">
        <v>46</v>
      </c>
      <c r="AB364" s="44" t="s">
        <v>46</v>
      </c>
    </row>
    <row r="365" spans="1:28">
      <c r="A365" s="44" t="s">
        <v>637</v>
      </c>
      <c r="B365" s="44" t="s">
        <v>963</v>
      </c>
      <c r="C365" s="44" t="s">
        <v>988</v>
      </c>
      <c r="D365" s="44" t="s">
        <v>2550</v>
      </c>
      <c r="E365" s="44" t="s">
        <v>2550</v>
      </c>
      <c r="F365" s="44" t="s">
        <v>2551</v>
      </c>
      <c r="G365" s="44" t="s">
        <v>2552</v>
      </c>
      <c r="H365" s="44">
        <v>28400</v>
      </c>
      <c r="I365" s="44">
        <v>28400</v>
      </c>
      <c r="J365" s="44" t="s">
        <v>46</v>
      </c>
      <c r="K365" s="44" t="s">
        <v>46</v>
      </c>
      <c r="L365" s="44" t="s">
        <v>367</v>
      </c>
      <c r="M365" s="44" t="s">
        <v>2543</v>
      </c>
      <c r="N365" s="44" t="s">
        <v>994</v>
      </c>
      <c r="O365" s="44" t="s">
        <v>46</v>
      </c>
      <c r="P365" s="44" t="s">
        <v>46</v>
      </c>
      <c r="Q365" s="44" t="s">
        <v>46</v>
      </c>
      <c r="R365" s="44" t="s">
        <v>46</v>
      </c>
      <c r="S365" s="44" t="s">
        <v>45</v>
      </c>
      <c r="T365" s="44" t="s">
        <v>46</v>
      </c>
      <c r="U365" s="44" t="s">
        <v>46</v>
      </c>
      <c r="V365" s="44" t="s">
        <v>46</v>
      </c>
      <c r="W365" s="44" t="s">
        <v>46</v>
      </c>
      <c r="X365" s="44" t="s">
        <v>46</v>
      </c>
      <c r="Y365" s="44" t="s">
        <v>46</v>
      </c>
      <c r="Z365" s="44" t="s">
        <v>46</v>
      </c>
      <c r="AA365" s="44" t="s">
        <v>46</v>
      </c>
      <c r="AB365" s="44" t="s">
        <v>46</v>
      </c>
    </row>
    <row r="366" spans="1:28">
      <c r="A366" s="44" t="s">
        <v>637</v>
      </c>
      <c r="B366" s="44" t="s">
        <v>963</v>
      </c>
      <c r="C366" s="44" t="s">
        <v>988</v>
      </c>
      <c r="D366" s="44" t="s">
        <v>2553</v>
      </c>
      <c r="E366" s="44" t="s">
        <v>2553</v>
      </c>
      <c r="F366" s="44" t="s">
        <v>2554</v>
      </c>
      <c r="G366" s="44" t="s">
        <v>2555</v>
      </c>
      <c r="H366" s="44">
        <v>26900</v>
      </c>
      <c r="I366" s="44">
        <v>26900</v>
      </c>
      <c r="J366" s="44" t="s">
        <v>46</v>
      </c>
      <c r="K366" s="44" t="s">
        <v>46</v>
      </c>
      <c r="L366" s="44" t="s">
        <v>367</v>
      </c>
      <c r="M366" s="44" t="s">
        <v>2543</v>
      </c>
      <c r="N366" s="44" t="s">
        <v>994</v>
      </c>
      <c r="O366" s="44" t="s">
        <v>46</v>
      </c>
      <c r="P366" s="44" t="s">
        <v>46</v>
      </c>
      <c r="Q366" s="44" t="s">
        <v>46</v>
      </c>
      <c r="R366" s="44" t="s">
        <v>46</v>
      </c>
      <c r="S366" s="44" t="s">
        <v>45</v>
      </c>
      <c r="T366" s="44" t="s">
        <v>46</v>
      </c>
      <c r="U366" s="44" t="s">
        <v>46</v>
      </c>
      <c r="V366" s="44" t="s">
        <v>46</v>
      </c>
      <c r="W366" s="44" t="s">
        <v>46</v>
      </c>
      <c r="X366" s="44" t="s">
        <v>46</v>
      </c>
      <c r="Y366" s="44" t="s">
        <v>46</v>
      </c>
      <c r="Z366" s="44" t="s">
        <v>46</v>
      </c>
      <c r="AA366" s="44" t="s">
        <v>46</v>
      </c>
      <c r="AB366" s="44" t="s">
        <v>46</v>
      </c>
    </row>
    <row r="367" spans="1:28">
      <c r="A367" s="44" t="s">
        <v>637</v>
      </c>
      <c r="B367" s="44" t="s">
        <v>963</v>
      </c>
      <c r="C367" s="44" t="s">
        <v>988</v>
      </c>
      <c r="D367" s="44" t="s">
        <v>2556</v>
      </c>
      <c r="E367" s="44" t="s">
        <v>2556</v>
      </c>
      <c r="F367" s="44" t="s">
        <v>2557</v>
      </c>
      <c r="G367" s="44" t="s">
        <v>2558</v>
      </c>
      <c r="H367" s="44">
        <v>30400</v>
      </c>
      <c r="I367" s="44">
        <v>30400</v>
      </c>
      <c r="J367" s="44" t="s">
        <v>46</v>
      </c>
      <c r="K367" s="44" t="s">
        <v>46</v>
      </c>
      <c r="L367" s="44" t="s">
        <v>367</v>
      </c>
      <c r="M367" s="44" t="s">
        <v>2543</v>
      </c>
      <c r="N367" s="44" t="s">
        <v>994</v>
      </c>
      <c r="O367" s="44" t="s">
        <v>46</v>
      </c>
      <c r="P367" s="44" t="s">
        <v>46</v>
      </c>
      <c r="Q367" s="44" t="s">
        <v>46</v>
      </c>
      <c r="R367" s="44" t="s">
        <v>46</v>
      </c>
      <c r="S367" s="44" t="s">
        <v>45</v>
      </c>
      <c r="T367" s="44" t="s">
        <v>46</v>
      </c>
      <c r="U367" s="44" t="s">
        <v>46</v>
      </c>
      <c r="V367" s="44" t="s">
        <v>46</v>
      </c>
      <c r="W367" s="44" t="s">
        <v>46</v>
      </c>
      <c r="X367" s="44" t="s">
        <v>46</v>
      </c>
      <c r="Y367" s="44" t="s">
        <v>46</v>
      </c>
      <c r="Z367" s="44" t="s">
        <v>46</v>
      </c>
      <c r="AA367" s="44" t="s">
        <v>46</v>
      </c>
      <c r="AB367" s="44" t="s">
        <v>46</v>
      </c>
    </row>
    <row r="368" spans="1:28">
      <c r="A368" s="44" t="s">
        <v>637</v>
      </c>
      <c r="B368" s="44" t="s">
        <v>963</v>
      </c>
      <c r="C368" s="44" t="s">
        <v>988</v>
      </c>
      <c r="D368" s="44" t="s">
        <v>2559</v>
      </c>
      <c r="E368" s="44" t="s">
        <v>2559</v>
      </c>
      <c r="F368" s="44" t="s">
        <v>2560</v>
      </c>
      <c r="G368" s="44" t="s">
        <v>2561</v>
      </c>
      <c r="H368" s="44">
        <v>31900</v>
      </c>
      <c r="I368" s="44">
        <v>31900</v>
      </c>
      <c r="J368" s="44" t="s">
        <v>46</v>
      </c>
      <c r="K368" s="44" t="s">
        <v>46</v>
      </c>
      <c r="L368" s="44" t="s">
        <v>367</v>
      </c>
      <c r="M368" s="44" t="s">
        <v>2543</v>
      </c>
      <c r="N368" s="44" t="s">
        <v>994</v>
      </c>
      <c r="O368" s="44" t="s">
        <v>46</v>
      </c>
      <c r="P368" s="44" t="s">
        <v>46</v>
      </c>
      <c r="Q368" s="44" t="s">
        <v>46</v>
      </c>
      <c r="R368" s="44" t="s">
        <v>46</v>
      </c>
      <c r="S368" s="44" t="s">
        <v>45</v>
      </c>
      <c r="T368" s="44" t="s">
        <v>46</v>
      </c>
      <c r="U368" s="44" t="s">
        <v>46</v>
      </c>
      <c r="V368" s="44" t="s">
        <v>46</v>
      </c>
      <c r="W368" s="44" t="s">
        <v>46</v>
      </c>
      <c r="X368" s="44" t="s">
        <v>46</v>
      </c>
      <c r="Y368" s="44" t="s">
        <v>46</v>
      </c>
      <c r="Z368" s="44" t="s">
        <v>46</v>
      </c>
      <c r="AA368" s="44" t="s">
        <v>46</v>
      </c>
      <c r="AB368" s="44" t="s">
        <v>46</v>
      </c>
    </row>
    <row r="369" spans="1:28">
      <c r="A369" s="44" t="s">
        <v>637</v>
      </c>
      <c r="B369" s="44" t="s">
        <v>963</v>
      </c>
      <c r="C369" s="44" t="s">
        <v>988</v>
      </c>
      <c r="D369" s="44" t="s">
        <v>2562</v>
      </c>
      <c r="E369" s="44" t="s">
        <v>2562</v>
      </c>
      <c r="F369" s="44" t="s">
        <v>2563</v>
      </c>
      <c r="G369" s="44" t="s">
        <v>2564</v>
      </c>
      <c r="H369" s="44">
        <v>35400</v>
      </c>
      <c r="I369" s="44">
        <v>35400</v>
      </c>
      <c r="J369" s="44" t="s">
        <v>46</v>
      </c>
      <c r="K369" s="44" t="s">
        <v>46</v>
      </c>
      <c r="L369" s="44" t="s">
        <v>367</v>
      </c>
      <c r="M369" s="44" t="s">
        <v>2543</v>
      </c>
      <c r="N369" s="44" t="s">
        <v>994</v>
      </c>
      <c r="O369" s="44" t="s">
        <v>46</v>
      </c>
      <c r="P369" s="44" t="s">
        <v>46</v>
      </c>
      <c r="Q369" s="44" t="s">
        <v>46</v>
      </c>
      <c r="R369" s="44" t="s">
        <v>46</v>
      </c>
      <c r="S369" s="44" t="s">
        <v>45</v>
      </c>
      <c r="T369" s="44" t="s">
        <v>46</v>
      </c>
      <c r="U369" s="44" t="s">
        <v>46</v>
      </c>
      <c r="V369" s="44" t="s">
        <v>46</v>
      </c>
      <c r="W369" s="44" t="s">
        <v>46</v>
      </c>
      <c r="X369" s="44" t="s">
        <v>46</v>
      </c>
      <c r="Y369" s="44" t="s">
        <v>46</v>
      </c>
      <c r="Z369" s="44" t="s">
        <v>46</v>
      </c>
      <c r="AA369" s="44" t="s">
        <v>46</v>
      </c>
      <c r="AB369" s="44" t="s">
        <v>46</v>
      </c>
    </row>
    <row r="370" spans="1:28">
      <c r="A370" s="44" t="s">
        <v>155</v>
      </c>
      <c r="B370" s="44" t="s">
        <v>963</v>
      </c>
      <c r="C370" s="44" t="s">
        <v>1275</v>
      </c>
      <c r="D370" s="44" t="s">
        <v>2565</v>
      </c>
      <c r="E370" s="44" t="s">
        <v>2566</v>
      </c>
      <c r="F370" s="44" t="s">
        <v>2567</v>
      </c>
      <c r="G370" s="44" t="s">
        <v>2568</v>
      </c>
      <c r="H370" s="44">
        <v>19880</v>
      </c>
      <c r="I370" s="44">
        <v>13900</v>
      </c>
      <c r="J370" s="44" t="s">
        <v>46</v>
      </c>
      <c r="K370" s="44" t="s">
        <v>71</v>
      </c>
      <c r="L370" s="44" t="s">
        <v>38</v>
      </c>
      <c r="M370" s="44" t="s">
        <v>46</v>
      </c>
      <c r="N370" s="44" t="s">
        <v>162</v>
      </c>
      <c r="O370" s="44" t="s">
        <v>306</v>
      </c>
      <c r="P370" s="44" t="s">
        <v>46</v>
      </c>
      <c r="Q370" s="44" t="s">
        <v>46</v>
      </c>
      <c r="R370" s="44" t="s">
        <v>46</v>
      </c>
      <c r="S370" s="44" t="s">
        <v>45</v>
      </c>
      <c r="T370" s="44" t="s">
        <v>46</v>
      </c>
      <c r="U370" s="44" t="s">
        <v>46</v>
      </c>
      <c r="V370" s="44" t="s">
        <v>46</v>
      </c>
      <c r="W370" s="44" t="s">
        <v>46</v>
      </c>
      <c r="X370" s="44" t="s">
        <v>46</v>
      </c>
      <c r="Y370" s="44" t="s">
        <v>46</v>
      </c>
      <c r="Z370" s="44" t="s">
        <v>46</v>
      </c>
      <c r="AA370" s="44" t="s">
        <v>46</v>
      </c>
      <c r="AB370" s="44" t="s">
        <v>46</v>
      </c>
    </row>
    <row r="371" spans="1:28">
      <c r="A371" s="44" t="s">
        <v>492</v>
      </c>
      <c r="B371" s="44" t="s">
        <v>963</v>
      </c>
      <c r="C371" s="44" t="s">
        <v>1193</v>
      </c>
      <c r="D371" s="44" t="s">
        <v>2569</v>
      </c>
      <c r="E371" s="44" t="s">
        <v>2570</v>
      </c>
      <c r="F371" s="44" t="s">
        <v>2571</v>
      </c>
      <c r="G371" s="44" t="s">
        <v>2572</v>
      </c>
      <c r="H371" s="44">
        <v>20900</v>
      </c>
      <c r="I371" s="44">
        <v>16900</v>
      </c>
      <c r="J371" s="44" t="s">
        <v>2573</v>
      </c>
      <c r="K371" s="44" t="s">
        <v>71</v>
      </c>
      <c r="L371" s="44" t="s">
        <v>38</v>
      </c>
      <c r="M371" s="44" t="s">
        <v>2574</v>
      </c>
      <c r="N371" s="44" t="s">
        <v>492</v>
      </c>
      <c r="O371" s="44" t="s">
        <v>287</v>
      </c>
      <c r="P371" s="44" t="s">
        <v>46</v>
      </c>
      <c r="Q371" s="44" t="s">
        <v>2575</v>
      </c>
      <c r="R371" s="44" t="s">
        <v>1202</v>
      </c>
      <c r="S371" s="44" t="s">
        <v>45</v>
      </c>
      <c r="T371" s="44" t="s">
        <v>46</v>
      </c>
      <c r="U371" s="44" t="s">
        <v>46</v>
      </c>
      <c r="V371" s="44" t="s">
        <v>1169</v>
      </c>
      <c r="W371" s="44" t="s">
        <v>46</v>
      </c>
      <c r="X371" s="44" t="s">
        <v>46</v>
      </c>
      <c r="Y371" s="44" t="s">
        <v>46</v>
      </c>
      <c r="Z371" s="44" t="s">
        <v>46</v>
      </c>
      <c r="AA371" s="44" t="s">
        <v>46</v>
      </c>
      <c r="AB371" s="44" t="s">
        <v>2576</v>
      </c>
    </row>
    <row r="372" spans="1:28">
      <c r="A372" s="44" t="s">
        <v>492</v>
      </c>
      <c r="B372" s="44" t="s">
        <v>963</v>
      </c>
      <c r="C372" s="44" t="s">
        <v>1193</v>
      </c>
      <c r="D372" s="44" t="s">
        <v>2577</v>
      </c>
      <c r="E372" s="44" t="s">
        <v>2578</v>
      </c>
      <c r="F372" s="44" t="s">
        <v>2579</v>
      </c>
      <c r="G372" s="44" t="s">
        <v>2580</v>
      </c>
      <c r="H372" s="44">
        <v>14900</v>
      </c>
      <c r="I372" s="44">
        <v>12900</v>
      </c>
      <c r="J372" s="44" t="s">
        <v>2573</v>
      </c>
      <c r="K372" s="44" t="s">
        <v>71</v>
      </c>
      <c r="L372" s="44" t="s">
        <v>38</v>
      </c>
      <c r="M372" s="44" t="s">
        <v>2574</v>
      </c>
      <c r="N372" s="44" t="s">
        <v>492</v>
      </c>
      <c r="O372" s="44" t="s">
        <v>2581</v>
      </c>
      <c r="P372" s="44" t="s">
        <v>46</v>
      </c>
      <c r="Q372" s="44" t="s">
        <v>2582</v>
      </c>
      <c r="R372" s="44" t="s">
        <v>1202</v>
      </c>
      <c r="S372" s="44" t="s">
        <v>45</v>
      </c>
      <c r="T372" s="44" t="s">
        <v>46</v>
      </c>
      <c r="U372" s="44" t="s">
        <v>46</v>
      </c>
      <c r="V372" s="44" t="s">
        <v>1169</v>
      </c>
      <c r="W372" s="44" t="s">
        <v>46</v>
      </c>
      <c r="X372" s="44" t="s">
        <v>46</v>
      </c>
      <c r="Y372" s="44" t="s">
        <v>46</v>
      </c>
      <c r="Z372" s="44" t="s">
        <v>46</v>
      </c>
      <c r="AA372" s="44" t="s">
        <v>46</v>
      </c>
      <c r="AB372" s="44" t="s">
        <v>2583</v>
      </c>
    </row>
    <row r="373" spans="1:28">
      <c r="A373" s="44" t="s">
        <v>155</v>
      </c>
      <c r="B373" s="44" t="s">
        <v>963</v>
      </c>
      <c r="C373" s="44" t="s">
        <v>1007</v>
      </c>
      <c r="D373" s="44" t="s">
        <v>2584</v>
      </c>
      <c r="E373" s="44" t="s">
        <v>2585</v>
      </c>
      <c r="F373" s="44" t="s">
        <v>2586</v>
      </c>
      <c r="G373" s="44" t="s">
        <v>2587</v>
      </c>
      <c r="H373" s="44">
        <v>16900</v>
      </c>
      <c r="I373" s="44">
        <v>13900</v>
      </c>
      <c r="J373" s="44" t="s">
        <v>1519</v>
      </c>
      <c r="K373" s="44" t="s">
        <v>71</v>
      </c>
      <c r="L373" s="44" t="s">
        <v>38</v>
      </c>
      <c r="M373" s="44" t="s">
        <v>46</v>
      </c>
      <c r="N373" s="44" t="s">
        <v>438</v>
      </c>
      <c r="O373" s="44" t="s">
        <v>1844</v>
      </c>
      <c r="P373" s="44" t="s">
        <v>46</v>
      </c>
      <c r="Q373" s="44" t="s">
        <v>2588</v>
      </c>
      <c r="R373" s="44" t="s">
        <v>44</v>
      </c>
      <c r="S373" s="44" t="s">
        <v>45</v>
      </c>
      <c r="T373" s="44" t="s">
        <v>46</v>
      </c>
      <c r="U373" s="44" t="s">
        <v>46</v>
      </c>
      <c r="V373" s="44" t="s">
        <v>47</v>
      </c>
      <c r="W373" s="44" t="s">
        <v>46</v>
      </c>
      <c r="X373" s="44" t="s">
        <v>46</v>
      </c>
      <c r="Y373" s="44" t="s">
        <v>46</v>
      </c>
      <c r="Z373" s="44" t="s">
        <v>46</v>
      </c>
      <c r="AA373" s="44" t="s">
        <v>46</v>
      </c>
      <c r="AB373" s="44" t="s">
        <v>2589</v>
      </c>
    </row>
    <row r="374" spans="1:28">
      <c r="A374" s="44" t="s">
        <v>155</v>
      </c>
      <c r="B374" s="44" t="s">
        <v>963</v>
      </c>
      <c r="C374" s="44" t="s">
        <v>1007</v>
      </c>
      <c r="D374" s="44" t="s">
        <v>2590</v>
      </c>
      <c r="E374" s="44" t="s">
        <v>2591</v>
      </c>
      <c r="F374" s="44" t="s">
        <v>2592</v>
      </c>
      <c r="G374" s="44" t="s">
        <v>2593</v>
      </c>
      <c r="H374" s="44">
        <v>11900</v>
      </c>
      <c r="I374" s="44">
        <v>10600</v>
      </c>
      <c r="J374" s="44" t="s">
        <v>1519</v>
      </c>
      <c r="K374" s="44" t="s">
        <v>71</v>
      </c>
      <c r="L374" s="44" t="s">
        <v>38</v>
      </c>
      <c r="M374" s="44" t="s">
        <v>46</v>
      </c>
      <c r="N374" s="44" t="s">
        <v>438</v>
      </c>
      <c r="O374" s="44" t="s">
        <v>1610</v>
      </c>
      <c r="P374" s="44" t="s">
        <v>46</v>
      </c>
      <c r="Q374" s="44" t="s">
        <v>2588</v>
      </c>
      <c r="R374" s="44" t="s">
        <v>44</v>
      </c>
      <c r="S374" s="44" t="s">
        <v>45</v>
      </c>
      <c r="T374" s="44" t="s">
        <v>46</v>
      </c>
      <c r="U374" s="44" t="s">
        <v>46</v>
      </c>
      <c r="V374" s="44" t="s">
        <v>47</v>
      </c>
      <c r="W374" s="44" t="s">
        <v>46</v>
      </c>
      <c r="X374" s="44" t="s">
        <v>46</v>
      </c>
      <c r="Y374" s="44" t="s">
        <v>46</v>
      </c>
      <c r="Z374" s="44" t="s">
        <v>46</v>
      </c>
      <c r="AA374" s="44" t="s">
        <v>46</v>
      </c>
      <c r="AB374" s="44" t="s">
        <v>2594</v>
      </c>
    </row>
    <row r="375" spans="1:28">
      <c r="A375" s="44" t="s">
        <v>155</v>
      </c>
      <c r="B375" s="44" t="s">
        <v>963</v>
      </c>
      <c r="C375" s="44" t="s">
        <v>1193</v>
      </c>
      <c r="D375" s="44" t="s">
        <v>2595</v>
      </c>
      <c r="E375" s="44" t="s">
        <v>2596</v>
      </c>
      <c r="F375" s="44" t="s">
        <v>2597</v>
      </c>
      <c r="G375" s="44" t="s">
        <v>2598</v>
      </c>
      <c r="H375" s="44">
        <v>24900</v>
      </c>
      <c r="I375" s="44">
        <v>24900</v>
      </c>
      <c r="J375" s="44" t="s">
        <v>1519</v>
      </c>
      <c r="K375" s="44" t="s">
        <v>71</v>
      </c>
      <c r="L375" s="44" t="s">
        <v>38</v>
      </c>
      <c r="M375" s="44" t="s">
        <v>46</v>
      </c>
      <c r="N375" s="44" t="s">
        <v>162</v>
      </c>
      <c r="O375" s="44" t="s">
        <v>183</v>
      </c>
      <c r="P375" s="44" t="s">
        <v>46</v>
      </c>
      <c r="Q375" s="44" t="s">
        <v>2599</v>
      </c>
      <c r="R375" s="44" t="s">
        <v>44</v>
      </c>
      <c r="S375" s="44" t="s">
        <v>45</v>
      </c>
      <c r="T375" s="44" t="s">
        <v>46</v>
      </c>
      <c r="U375" s="44" t="s">
        <v>46</v>
      </c>
      <c r="V375" s="44" t="s">
        <v>1169</v>
      </c>
      <c r="W375" s="44" t="s">
        <v>46</v>
      </c>
      <c r="X375" s="44" t="s">
        <v>46</v>
      </c>
      <c r="Y375" s="44" t="s">
        <v>46</v>
      </c>
      <c r="Z375" s="44" t="s">
        <v>46</v>
      </c>
      <c r="AA375" s="44" t="s">
        <v>46</v>
      </c>
      <c r="AB375" s="44" t="s">
        <v>2600</v>
      </c>
    </row>
    <row r="376" spans="1:28">
      <c r="A376" s="44" t="s">
        <v>155</v>
      </c>
      <c r="B376" s="44" t="s">
        <v>963</v>
      </c>
      <c r="C376" s="44" t="s">
        <v>1193</v>
      </c>
      <c r="D376" s="44" t="s">
        <v>2601</v>
      </c>
      <c r="E376" s="44" t="s">
        <v>2602</v>
      </c>
      <c r="F376" s="44" t="s">
        <v>2603</v>
      </c>
      <c r="G376" s="44" t="s">
        <v>2604</v>
      </c>
      <c r="H376" s="44">
        <v>10900</v>
      </c>
      <c r="I376" s="44">
        <v>9900</v>
      </c>
      <c r="J376" s="44" t="s">
        <v>1519</v>
      </c>
      <c r="K376" s="44" t="s">
        <v>71</v>
      </c>
      <c r="L376" s="44" t="s">
        <v>38</v>
      </c>
      <c r="M376" s="44" t="s">
        <v>46</v>
      </c>
      <c r="N376" s="44" t="s">
        <v>1243</v>
      </c>
      <c r="O376" s="44" t="s">
        <v>1702</v>
      </c>
      <c r="P376" s="44" t="s">
        <v>2605</v>
      </c>
      <c r="Q376" s="44" t="s">
        <v>2606</v>
      </c>
      <c r="R376" s="44" t="s">
        <v>44</v>
      </c>
      <c r="S376" s="44" t="s">
        <v>45</v>
      </c>
      <c r="T376" s="44" t="s">
        <v>46</v>
      </c>
      <c r="U376" s="44" t="s">
        <v>46</v>
      </c>
      <c r="V376" s="44" t="s">
        <v>1169</v>
      </c>
      <c r="W376" s="44" t="s">
        <v>46</v>
      </c>
      <c r="X376" s="44" t="s">
        <v>46</v>
      </c>
      <c r="Y376" s="44" t="s">
        <v>46</v>
      </c>
      <c r="Z376" s="44" t="s">
        <v>46</v>
      </c>
      <c r="AA376" s="44" t="s">
        <v>46</v>
      </c>
      <c r="AB376" s="44" t="s">
        <v>2607</v>
      </c>
    </row>
    <row r="377" spans="1:28">
      <c r="A377" s="44" t="s">
        <v>155</v>
      </c>
      <c r="B377" s="44" t="s">
        <v>963</v>
      </c>
      <c r="C377" s="44" t="s">
        <v>1193</v>
      </c>
      <c r="D377" s="44" t="s">
        <v>2608</v>
      </c>
      <c r="E377" s="44" t="s">
        <v>2609</v>
      </c>
      <c r="F377" s="44" t="s">
        <v>2610</v>
      </c>
      <c r="G377" s="44" t="s">
        <v>2611</v>
      </c>
      <c r="H377" s="44">
        <v>14900</v>
      </c>
      <c r="I377" s="44">
        <v>11900</v>
      </c>
      <c r="J377" s="44" t="s">
        <v>1519</v>
      </c>
      <c r="K377" s="44" t="s">
        <v>71</v>
      </c>
      <c r="L377" s="44" t="s">
        <v>38</v>
      </c>
      <c r="M377" s="44" t="s">
        <v>46</v>
      </c>
      <c r="N377" s="44" t="s">
        <v>438</v>
      </c>
      <c r="O377" s="44" t="s">
        <v>306</v>
      </c>
      <c r="P377" s="44" t="s">
        <v>46</v>
      </c>
      <c r="Q377" s="44" t="s">
        <v>2612</v>
      </c>
      <c r="R377" s="44" t="s">
        <v>44</v>
      </c>
      <c r="S377" s="44" t="s">
        <v>45</v>
      </c>
      <c r="T377" s="44" t="s">
        <v>46</v>
      </c>
      <c r="U377" s="44" t="s">
        <v>46</v>
      </c>
      <c r="V377" s="44" t="s">
        <v>1169</v>
      </c>
      <c r="W377" s="44" t="s">
        <v>46</v>
      </c>
      <c r="X377" s="44" t="s">
        <v>46</v>
      </c>
      <c r="Y377" s="44" t="s">
        <v>46</v>
      </c>
      <c r="Z377" s="44" t="s">
        <v>46</v>
      </c>
      <c r="AA377" s="44" t="s">
        <v>46</v>
      </c>
      <c r="AB377" s="44" t="s">
        <v>2613</v>
      </c>
    </row>
    <row r="378" spans="1:28">
      <c r="A378" s="44" t="s">
        <v>637</v>
      </c>
      <c r="B378" s="44" t="s">
        <v>963</v>
      </c>
      <c r="C378" s="44" t="s">
        <v>964</v>
      </c>
      <c r="D378" s="44" t="s">
        <v>2614</v>
      </c>
      <c r="E378" s="44" t="s">
        <v>2615</v>
      </c>
      <c r="F378" s="44" t="s">
        <v>2616</v>
      </c>
      <c r="G378" s="44" t="s">
        <v>2617</v>
      </c>
      <c r="H378" s="44">
        <v>21879</v>
      </c>
      <c r="I378" s="44">
        <v>21879</v>
      </c>
      <c r="J378" s="44" t="s">
        <v>1519</v>
      </c>
      <c r="K378" s="44" t="s">
        <v>71</v>
      </c>
      <c r="L378" s="44" t="s">
        <v>38</v>
      </c>
      <c r="M378" s="44" t="s">
        <v>46</v>
      </c>
      <c r="N378" s="44" t="s">
        <v>2618</v>
      </c>
      <c r="O378" s="44" t="s">
        <v>46</v>
      </c>
      <c r="P378" s="44" t="s">
        <v>46</v>
      </c>
      <c r="Q378" s="44" t="s">
        <v>2619</v>
      </c>
      <c r="R378" s="44" t="s">
        <v>44</v>
      </c>
      <c r="S378" s="44" t="s">
        <v>45</v>
      </c>
      <c r="T378" s="44" t="s">
        <v>46</v>
      </c>
      <c r="U378" s="44" t="s">
        <v>46</v>
      </c>
      <c r="V378" s="44" t="s">
        <v>2620</v>
      </c>
      <c r="W378" s="44" t="s">
        <v>46</v>
      </c>
      <c r="X378" s="44" t="s">
        <v>46</v>
      </c>
      <c r="Y378" s="44" t="s">
        <v>46</v>
      </c>
      <c r="Z378" s="44" t="s">
        <v>46</v>
      </c>
      <c r="AA378" s="44" t="s">
        <v>46</v>
      </c>
      <c r="AB378" s="44" t="s">
        <v>2621</v>
      </c>
    </row>
    <row r="379" spans="1:28">
      <c r="A379" s="44" t="s">
        <v>637</v>
      </c>
      <c r="B379" s="44" t="s">
        <v>963</v>
      </c>
      <c r="C379" s="44" t="s">
        <v>964</v>
      </c>
      <c r="D379" s="44" t="s">
        <v>2622</v>
      </c>
      <c r="E379" s="44" t="s">
        <v>2623</v>
      </c>
      <c r="F379" s="44" t="s">
        <v>2624</v>
      </c>
      <c r="G379" s="44" t="s">
        <v>2625</v>
      </c>
      <c r="H379" s="44">
        <v>20330</v>
      </c>
      <c r="I379" s="44">
        <v>20330</v>
      </c>
      <c r="J379" s="44" t="s">
        <v>1519</v>
      </c>
      <c r="K379" s="44" t="s">
        <v>71</v>
      </c>
      <c r="L379" s="44" t="s">
        <v>38</v>
      </c>
      <c r="M379" s="44" t="s">
        <v>46</v>
      </c>
      <c r="N379" s="44" t="s">
        <v>2618</v>
      </c>
      <c r="O379" s="44" t="s">
        <v>46</v>
      </c>
      <c r="P379" s="44" t="s">
        <v>46</v>
      </c>
      <c r="Q379" s="44" t="s">
        <v>2626</v>
      </c>
      <c r="R379" s="44" t="s">
        <v>44</v>
      </c>
      <c r="S379" s="44" t="s">
        <v>45</v>
      </c>
      <c r="T379" s="44" t="s">
        <v>46</v>
      </c>
      <c r="U379" s="44" t="s">
        <v>46</v>
      </c>
      <c r="V379" s="44" t="s">
        <v>2627</v>
      </c>
      <c r="W379" s="44" t="s">
        <v>46</v>
      </c>
      <c r="X379" s="44" t="s">
        <v>46</v>
      </c>
      <c r="Y379" s="44" t="s">
        <v>46</v>
      </c>
      <c r="Z379" s="44" t="s">
        <v>46</v>
      </c>
      <c r="AA379" s="44" t="s">
        <v>46</v>
      </c>
      <c r="AB379" s="44" t="s">
        <v>2628</v>
      </c>
    </row>
    <row r="380" spans="1:28">
      <c r="A380" s="44" t="s">
        <v>637</v>
      </c>
      <c r="B380" s="44" t="s">
        <v>963</v>
      </c>
      <c r="C380" s="44" t="s">
        <v>964</v>
      </c>
      <c r="D380" s="44" t="s">
        <v>2629</v>
      </c>
      <c r="E380" s="44" t="s">
        <v>2630</v>
      </c>
      <c r="F380" s="44" t="s">
        <v>2631</v>
      </c>
      <c r="G380" s="44" t="s">
        <v>2632</v>
      </c>
      <c r="H380" s="44">
        <v>29658</v>
      </c>
      <c r="I380" s="44">
        <v>29658</v>
      </c>
      <c r="J380" s="44" t="s">
        <v>1399</v>
      </c>
      <c r="K380" s="44" t="s">
        <v>181</v>
      </c>
      <c r="L380" s="44" t="s">
        <v>181</v>
      </c>
      <c r="M380" s="44" t="s">
        <v>46</v>
      </c>
      <c r="N380" s="44" t="s">
        <v>2618</v>
      </c>
      <c r="O380" s="44" t="s">
        <v>46</v>
      </c>
      <c r="P380" s="44" t="s">
        <v>46</v>
      </c>
      <c r="Q380" s="44" t="s">
        <v>2633</v>
      </c>
      <c r="R380" s="44" t="s">
        <v>44</v>
      </c>
      <c r="S380" s="44" t="s">
        <v>45</v>
      </c>
      <c r="T380" s="44" t="s">
        <v>46</v>
      </c>
      <c r="U380" s="44" t="s">
        <v>46</v>
      </c>
      <c r="V380" s="44" t="s">
        <v>2634</v>
      </c>
      <c r="W380" s="44" t="s">
        <v>46</v>
      </c>
      <c r="X380" s="44" t="s">
        <v>46</v>
      </c>
      <c r="Y380" s="44" t="s">
        <v>46</v>
      </c>
      <c r="Z380" s="44" t="s">
        <v>46</v>
      </c>
      <c r="AA380" s="44" t="s">
        <v>46</v>
      </c>
      <c r="AB380" s="44" t="s">
        <v>2635</v>
      </c>
    </row>
    <row r="381" spans="1:28">
      <c r="A381" s="44" t="s">
        <v>637</v>
      </c>
      <c r="B381" s="44" t="s">
        <v>963</v>
      </c>
      <c r="C381" s="44" t="s">
        <v>1177</v>
      </c>
      <c r="D381" s="44" t="s">
        <v>2636</v>
      </c>
      <c r="E381" s="44" t="s">
        <v>2637</v>
      </c>
      <c r="F381" s="44" t="s">
        <v>2638</v>
      </c>
      <c r="G381" s="44" t="s">
        <v>2639</v>
      </c>
      <c r="H381" s="44">
        <v>2990</v>
      </c>
      <c r="I381" s="44">
        <v>2990</v>
      </c>
      <c r="J381" s="44" t="s">
        <v>1534</v>
      </c>
      <c r="K381" s="44" t="s">
        <v>71</v>
      </c>
      <c r="L381" s="44" t="s">
        <v>38</v>
      </c>
      <c r="M381" s="44" t="s">
        <v>46</v>
      </c>
      <c r="N381" s="44" t="s">
        <v>2640</v>
      </c>
      <c r="O381" s="44" t="s">
        <v>2641</v>
      </c>
      <c r="P381" s="44" t="s">
        <v>46</v>
      </c>
      <c r="Q381" s="44" t="s">
        <v>2642</v>
      </c>
      <c r="R381" s="44" t="s">
        <v>46</v>
      </c>
      <c r="S381" s="44" t="s">
        <v>45</v>
      </c>
      <c r="T381" s="44" t="s">
        <v>46</v>
      </c>
      <c r="U381" s="44" t="s">
        <v>46</v>
      </c>
      <c r="V381" s="44" t="s">
        <v>2415</v>
      </c>
      <c r="W381" s="44" t="s">
        <v>46</v>
      </c>
      <c r="X381" s="44" t="s">
        <v>46</v>
      </c>
      <c r="Y381" s="44" t="s">
        <v>46</v>
      </c>
      <c r="Z381" s="44" t="s">
        <v>46</v>
      </c>
      <c r="AA381" s="44" t="s">
        <v>46</v>
      </c>
      <c r="AB381" s="44" t="s">
        <v>46</v>
      </c>
    </row>
    <row r="382" spans="1:28">
      <c r="A382" s="44" t="s">
        <v>637</v>
      </c>
      <c r="B382" s="44" t="s">
        <v>963</v>
      </c>
      <c r="C382" s="44" t="s">
        <v>1177</v>
      </c>
      <c r="D382" s="44" t="s">
        <v>2643</v>
      </c>
      <c r="E382" s="44" t="s">
        <v>2644</v>
      </c>
      <c r="F382" s="44" t="s">
        <v>2645</v>
      </c>
      <c r="G382" s="44" t="s">
        <v>2646</v>
      </c>
      <c r="H382" s="44">
        <v>1290</v>
      </c>
      <c r="I382" s="44">
        <v>1290</v>
      </c>
      <c r="J382" s="44" t="s">
        <v>1534</v>
      </c>
      <c r="K382" s="44" t="s">
        <v>71</v>
      </c>
      <c r="L382" s="44" t="s">
        <v>38</v>
      </c>
      <c r="M382" s="44" t="s">
        <v>46</v>
      </c>
      <c r="N382" s="44" t="s">
        <v>2640</v>
      </c>
      <c r="O382" s="44" t="s">
        <v>2641</v>
      </c>
      <c r="P382" s="44" t="s">
        <v>46</v>
      </c>
      <c r="Q382" s="44" t="s">
        <v>2647</v>
      </c>
      <c r="R382" s="44" t="s">
        <v>46</v>
      </c>
      <c r="S382" s="44" t="s">
        <v>45</v>
      </c>
      <c r="T382" s="44" t="s">
        <v>46</v>
      </c>
      <c r="U382" s="44" t="s">
        <v>46</v>
      </c>
      <c r="V382" s="44" t="s">
        <v>47</v>
      </c>
      <c r="W382" s="44" t="s">
        <v>46</v>
      </c>
      <c r="X382" s="44" t="s">
        <v>46</v>
      </c>
      <c r="Y382" s="44" t="s">
        <v>46</v>
      </c>
      <c r="Z382" s="44" t="s">
        <v>46</v>
      </c>
      <c r="AA382" s="44" t="s">
        <v>46</v>
      </c>
      <c r="AB382" s="44" t="s">
        <v>2648</v>
      </c>
    </row>
    <row r="383" spans="1:28">
      <c r="A383" s="44" t="s">
        <v>166</v>
      </c>
      <c r="B383" s="44" t="s">
        <v>2649</v>
      </c>
      <c r="C383" s="44" t="s">
        <v>2650</v>
      </c>
      <c r="D383" s="44" t="s">
        <v>2651</v>
      </c>
      <c r="E383" s="44" t="s">
        <v>2652</v>
      </c>
      <c r="F383" s="44" t="s">
        <v>2653</v>
      </c>
      <c r="G383" s="44" t="s">
        <v>2654</v>
      </c>
      <c r="H383" s="44">
        <v>5990</v>
      </c>
      <c r="I383" s="44">
        <v>4990</v>
      </c>
      <c r="J383" s="44" t="s">
        <v>46</v>
      </c>
      <c r="K383" s="44" t="s">
        <v>46</v>
      </c>
      <c r="L383" s="44" t="s">
        <v>38</v>
      </c>
      <c r="M383" s="44" t="s">
        <v>2655</v>
      </c>
      <c r="N383" s="44" t="s">
        <v>405</v>
      </c>
      <c r="O383" s="44" t="s">
        <v>863</v>
      </c>
      <c r="P383" s="44" t="s">
        <v>2656</v>
      </c>
      <c r="Q383" s="44" t="s">
        <v>2657</v>
      </c>
      <c r="R383" s="44" t="s">
        <v>44</v>
      </c>
      <c r="S383" s="44" t="s">
        <v>45</v>
      </c>
      <c r="T383" s="44" t="s">
        <v>46</v>
      </c>
      <c r="U383" s="44" t="s">
        <v>46</v>
      </c>
      <c r="V383" s="44" t="s">
        <v>47</v>
      </c>
      <c r="W383" s="44" t="s">
        <v>46</v>
      </c>
      <c r="X383" s="44" t="s">
        <v>46</v>
      </c>
      <c r="Y383" s="44" t="s">
        <v>46</v>
      </c>
      <c r="Z383" s="44" t="s">
        <v>46</v>
      </c>
      <c r="AA383" s="44" t="s">
        <v>46</v>
      </c>
      <c r="AB383" s="44" t="s">
        <v>2658</v>
      </c>
    </row>
    <row r="384" spans="1:28">
      <c r="A384" s="44" t="s">
        <v>166</v>
      </c>
      <c r="B384" s="44" t="s">
        <v>2649</v>
      </c>
      <c r="C384" s="44" t="s">
        <v>2650</v>
      </c>
      <c r="D384" s="44" t="s">
        <v>2659</v>
      </c>
      <c r="E384" s="44" t="s">
        <v>2660</v>
      </c>
      <c r="F384" s="44" t="s">
        <v>2661</v>
      </c>
      <c r="G384" s="44" t="s">
        <v>2662</v>
      </c>
      <c r="H384" s="44">
        <v>1490</v>
      </c>
      <c r="I384" s="44">
        <v>1100</v>
      </c>
      <c r="J384" s="44" t="s">
        <v>190</v>
      </c>
      <c r="K384" s="44" t="s">
        <v>113</v>
      </c>
      <c r="L384" s="44" t="s">
        <v>181</v>
      </c>
      <c r="M384" s="44" t="s">
        <v>2663</v>
      </c>
      <c r="N384" s="44" t="s">
        <v>2322</v>
      </c>
      <c r="O384" s="44" t="s">
        <v>287</v>
      </c>
      <c r="P384" s="44" t="s">
        <v>2664</v>
      </c>
      <c r="Q384" s="44" t="s">
        <v>2665</v>
      </c>
      <c r="R384" s="44" t="s">
        <v>44</v>
      </c>
      <c r="S384" s="44" t="s">
        <v>45</v>
      </c>
      <c r="T384" s="44" t="s">
        <v>46</v>
      </c>
      <c r="U384" s="44" t="s">
        <v>46</v>
      </c>
      <c r="V384" s="44" t="s">
        <v>47</v>
      </c>
      <c r="W384" s="44" t="s">
        <v>46</v>
      </c>
      <c r="X384" s="44" t="s">
        <v>46</v>
      </c>
      <c r="Y384" s="44" t="s">
        <v>46</v>
      </c>
      <c r="Z384" s="44" t="s">
        <v>46</v>
      </c>
      <c r="AA384" s="44" t="s">
        <v>46</v>
      </c>
      <c r="AB384" s="44" t="s">
        <v>2666</v>
      </c>
    </row>
    <row r="385" spans="1:28">
      <c r="A385" s="44" t="s">
        <v>166</v>
      </c>
      <c r="B385" s="44" t="s">
        <v>2649</v>
      </c>
      <c r="C385" s="44" t="s">
        <v>2650</v>
      </c>
      <c r="D385" s="44" t="s">
        <v>2667</v>
      </c>
      <c r="E385" s="44" t="s">
        <v>2668</v>
      </c>
      <c r="F385" s="44" t="s">
        <v>2669</v>
      </c>
      <c r="G385" s="44" t="s">
        <v>2670</v>
      </c>
      <c r="H385" s="44">
        <v>1490</v>
      </c>
      <c r="I385" s="44">
        <v>1100</v>
      </c>
      <c r="J385" s="44" t="s">
        <v>190</v>
      </c>
      <c r="K385" s="44" t="s">
        <v>113</v>
      </c>
      <c r="L385" s="44" t="s">
        <v>38</v>
      </c>
      <c r="M385" s="44" t="s">
        <v>2663</v>
      </c>
      <c r="N385" s="44" t="s">
        <v>2322</v>
      </c>
      <c r="O385" s="44" t="s">
        <v>306</v>
      </c>
      <c r="P385" s="44" t="s">
        <v>2664</v>
      </c>
      <c r="Q385" s="44" t="s">
        <v>2665</v>
      </c>
      <c r="R385" s="44" t="s">
        <v>44</v>
      </c>
      <c r="S385" s="44" t="s">
        <v>45</v>
      </c>
      <c r="T385" s="44" t="s">
        <v>46</v>
      </c>
      <c r="U385" s="44" t="s">
        <v>46</v>
      </c>
      <c r="V385" s="44" t="s">
        <v>47</v>
      </c>
      <c r="W385" s="44" t="s">
        <v>46</v>
      </c>
      <c r="X385" s="44" t="s">
        <v>46</v>
      </c>
      <c r="Y385" s="44" t="s">
        <v>46</v>
      </c>
      <c r="Z385" s="44" t="s">
        <v>46</v>
      </c>
      <c r="AA385" s="44" t="s">
        <v>46</v>
      </c>
      <c r="AB385" s="44" t="s">
        <v>2666</v>
      </c>
    </row>
    <row r="386" spans="1:28">
      <c r="A386" s="44" t="s">
        <v>166</v>
      </c>
      <c r="B386" s="44" t="s">
        <v>2649</v>
      </c>
      <c r="C386" s="44" t="s">
        <v>2650</v>
      </c>
      <c r="D386" s="44" t="s">
        <v>2671</v>
      </c>
      <c r="E386" s="44" t="s">
        <v>2672</v>
      </c>
      <c r="F386" s="44" t="s">
        <v>2673</v>
      </c>
      <c r="G386" s="44" t="s">
        <v>2674</v>
      </c>
      <c r="H386" s="44">
        <v>1490</v>
      </c>
      <c r="I386" s="44">
        <v>1190</v>
      </c>
      <c r="J386" s="44" t="s">
        <v>46</v>
      </c>
      <c r="K386" s="44" t="s">
        <v>46</v>
      </c>
      <c r="L386" s="44" t="s">
        <v>38</v>
      </c>
      <c r="M386" s="44" t="s">
        <v>2675</v>
      </c>
      <c r="N386" s="44" t="s">
        <v>2322</v>
      </c>
      <c r="O386" s="44" t="s">
        <v>74</v>
      </c>
      <c r="P386" s="44" t="s">
        <v>2664</v>
      </c>
      <c r="Q386" s="44" t="s">
        <v>2676</v>
      </c>
      <c r="R386" s="44" t="s">
        <v>44</v>
      </c>
      <c r="S386" s="44" t="s">
        <v>45</v>
      </c>
      <c r="T386" s="44" t="s">
        <v>46</v>
      </c>
      <c r="U386" s="44" t="s">
        <v>46</v>
      </c>
      <c r="V386" s="44" t="s">
        <v>47</v>
      </c>
      <c r="W386" s="44" t="s">
        <v>46</v>
      </c>
      <c r="X386" s="44" t="s">
        <v>46</v>
      </c>
      <c r="Y386" s="44" t="s">
        <v>46</v>
      </c>
      <c r="Z386" s="44" t="s">
        <v>46</v>
      </c>
      <c r="AA386" s="44" t="s">
        <v>46</v>
      </c>
      <c r="AB386" s="44" t="s">
        <v>2677</v>
      </c>
    </row>
    <row r="387" spans="1:28">
      <c r="A387" s="44" t="s">
        <v>166</v>
      </c>
      <c r="B387" s="44" t="s">
        <v>2649</v>
      </c>
      <c r="C387" s="44" t="s">
        <v>2650</v>
      </c>
      <c r="D387" s="44" t="s">
        <v>2678</v>
      </c>
      <c r="E387" s="44" t="s">
        <v>2679</v>
      </c>
      <c r="F387" s="44" t="s">
        <v>2680</v>
      </c>
      <c r="G387" s="44" t="s">
        <v>2681</v>
      </c>
      <c r="H387" s="44">
        <v>1490</v>
      </c>
      <c r="I387" s="44">
        <v>1190</v>
      </c>
      <c r="J387" s="44" t="s">
        <v>46</v>
      </c>
      <c r="K387" s="44" t="s">
        <v>46</v>
      </c>
      <c r="L387" s="44" t="s">
        <v>38</v>
      </c>
      <c r="M387" s="44" t="s">
        <v>2675</v>
      </c>
      <c r="N387" s="44" t="s">
        <v>2322</v>
      </c>
      <c r="O387" s="44" t="s">
        <v>2135</v>
      </c>
      <c r="P387" s="44" t="s">
        <v>2664</v>
      </c>
      <c r="Q387" s="44" t="s">
        <v>2676</v>
      </c>
      <c r="R387" s="44" t="s">
        <v>44</v>
      </c>
      <c r="S387" s="44" t="s">
        <v>45</v>
      </c>
      <c r="T387" s="44" t="s">
        <v>46</v>
      </c>
      <c r="U387" s="44" t="s">
        <v>46</v>
      </c>
      <c r="V387" s="44" t="s">
        <v>47</v>
      </c>
      <c r="W387" s="44" t="s">
        <v>46</v>
      </c>
      <c r="X387" s="44" t="s">
        <v>46</v>
      </c>
      <c r="Y387" s="44" t="s">
        <v>46</v>
      </c>
      <c r="Z387" s="44" t="s">
        <v>46</v>
      </c>
      <c r="AA387" s="44" t="s">
        <v>46</v>
      </c>
      <c r="AB387" s="44" t="s">
        <v>2682</v>
      </c>
    </row>
    <row r="388" spans="1:28">
      <c r="A388" s="44" t="s">
        <v>166</v>
      </c>
      <c r="B388" s="44" t="s">
        <v>2649</v>
      </c>
      <c r="C388" s="44" t="s">
        <v>2650</v>
      </c>
      <c r="D388" s="44" t="s">
        <v>2683</v>
      </c>
      <c r="E388" s="44" t="s">
        <v>2684</v>
      </c>
      <c r="F388" s="44" t="s">
        <v>2685</v>
      </c>
      <c r="G388" s="44" t="s">
        <v>2686</v>
      </c>
      <c r="H388" s="44">
        <v>1290</v>
      </c>
      <c r="I388" s="44">
        <v>990</v>
      </c>
      <c r="J388" s="44" t="s">
        <v>46</v>
      </c>
      <c r="K388" s="44" t="s">
        <v>46</v>
      </c>
      <c r="L388" s="44" t="s">
        <v>38</v>
      </c>
      <c r="M388" s="44" t="s">
        <v>2687</v>
      </c>
      <c r="N388" s="44" t="s">
        <v>455</v>
      </c>
      <c r="O388" s="44" t="s">
        <v>287</v>
      </c>
      <c r="P388" s="44" t="s">
        <v>2688</v>
      </c>
      <c r="Q388" s="44" t="s">
        <v>2689</v>
      </c>
      <c r="R388" s="44" t="s">
        <v>44</v>
      </c>
      <c r="S388" s="44" t="s">
        <v>45</v>
      </c>
      <c r="T388" s="44" t="s">
        <v>46</v>
      </c>
      <c r="U388" s="44" t="s">
        <v>46</v>
      </c>
      <c r="V388" s="44" t="s">
        <v>47</v>
      </c>
      <c r="W388" s="44" t="s">
        <v>46</v>
      </c>
      <c r="X388" s="44" t="s">
        <v>46</v>
      </c>
      <c r="Y388" s="44" t="s">
        <v>46</v>
      </c>
      <c r="Z388" s="44" t="s">
        <v>46</v>
      </c>
      <c r="AA388" s="44" t="s">
        <v>46</v>
      </c>
      <c r="AB388" s="44" t="s">
        <v>2690</v>
      </c>
    </row>
    <row r="389" spans="1:28">
      <c r="A389" s="44" t="s">
        <v>166</v>
      </c>
      <c r="B389" s="44" t="s">
        <v>2649</v>
      </c>
      <c r="C389" s="44" t="s">
        <v>2650</v>
      </c>
      <c r="D389" s="44" t="s">
        <v>2691</v>
      </c>
      <c r="E389" s="44" t="s">
        <v>2692</v>
      </c>
      <c r="F389" s="44" t="s">
        <v>2693</v>
      </c>
      <c r="G389" s="44" t="s">
        <v>2694</v>
      </c>
      <c r="H389" s="44">
        <v>1490</v>
      </c>
      <c r="I389" s="44">
        <v>1190</v>
      </c>
      <c r="J389" s="44" t="s">
        <v>160</v>
      </c>
      <c r="K389" s="44" t="s">
        <v>113</v>
      </c>
      <c r="L389" s="44" t="s">
        <v>38</v>
      </c>
      <c r="M389" s="44" t="s">
        <v>2695</v>
      </c>
      <c r="N389" s="44" t="s">
        <v>455</v>
      </c>
      <c r="O389" s="44" t="s">
        <v>287</v>
      </c>
      <c r="P389" s="44" t="s">
        <v>2696</v>
      </c>
      <c r="Q389" s="44" t="s">
        <v>2697</v>
      </c>
      <c r="R389" s="44" t="s">
        <v>44</v>
      </c>
      <c r="S389" s="44" t="s">
        <v>45</v>
      </c>
      <c r="T389" s="44" t="s">
        <v>46</v>
      </c>
      <c r="U389" s="44" t="s">
        <v>46</v>
      </c>
      <c r="V389" s="44" t="s">
        <v>47</v>
      </c>
      <c r="W389" s="44" t="s">
        <v>46</v>
      </c>
      <c r="X389" s="44" t="s">
        <v>46</v>
      </c>
      <c r="Y389" s="44" t="s">
        <v>46</v>
      </c>
      <c r="Z389" s="44" t="s">
        <v>46</v>
      </c>
      <c r="AA389" s="44" t="s">
        <v>46</v>
      </c>
      <c r="AB389" s="44" t="s">
        <v>2698</v>
      </c>
    </row>
    <row r="390" spans="1:28">
      <c r="A390" s="44" t="s">
        <v>155</v>
      </c>
      <c r="B390" s="44" t="s">
        <v>2649</v>
      </c>
      <c r="C390" s="44" t="s">
        <v>2650</v>
      </c>
      <c r="D390" s="44" t="s">
        <v>2699</v>
      </c>
      <c r="E390" s="44" t="s">
        <v>2700</v>
      </c>
      <c r="F390" s="44" t="s">
        <v>2701</v>
      </c>
      <c r="G390" s="44" t="s">
        <v>2702</v>
      </c>
      <c r="H390" s="44">
        <v>3980</v>
      </c>
      <c r="I390" s="44">
        <v>2990</v>
      </c>
      <c r="J390" s="44" t="s">
        <v>2703</v>
      </c>
      <c r="K390" s="44" t="s">
        <v>113</v>
      </c>
      <c r="L390" s="44" t="s">
        <v>38</v>
      </c>
      <c r="M390" s="44" t="s">
        <v>2704</v>
      </c>
      <c r="N390" s="44" t="s">
        <v>162</v>
      </c>
      <c r="O390" s="44" t="s">
        <v>1244</v>
      </c>
      <c r="P390" s="44" t="s">
        <v>46</v>
      </c>
      <c r="Q390" s="44" t="s">
        <v>2705</v>
      </c>
      <c r="R390" s="44" t="s">
        <v>44</v>
      </c>
      <c r="S390" s="44" t="s">
        <v>45</v>
      </c>
      <c r="T390" s="44" t="s">
        <v>46</v>
      </c>
      <c r="U390" s="44" t="s">
        <v>46</v>
      </c>
      <c r="V390" s="44" t="s">
        <v>47</v>
      </c>
      <c r="W390" s="44" t="s">
        <v>46</v>
      </c>
      <c r="X390" s="44" t="s">
        <v>46</v>
      </c>
      <c r="Y390" s="44" t="s">
        <v>46</v>
      </c>
      <c r="Z390" s="44" t="s">
        <v>46</v>
      </c>
      <c r="AA390" s="44" t="s">
        <v>46</v>
      </c>
      <c r="AB390" s="44" t="s">
        <v>2706</v>
      </c>
    </row>
    <row r="391" spans="1:28">
      <c r="A391" s="44" t="s">
        <v>166</v>
      </c>
      <c r="B391" s="44" t="s">
        <v>2649</v>
      </c>
      <c r="C391" s="44" t="s">
        <v>2650</v>
      </c>
      <c r="D391" s="44" t="s">
        <v>2707</v>
      </c>
      <c r="E391" s="44" t="s">
        <v>2708</v>
      </c>
      <c r="F391" s="44" t="s">
        <v>2709</v>
      </c>
      <c r="G391" s="44" t="s">
        <v>2710</v>
      </c>
      <c r="H391" s="44">
        <v>2990</v>
      </c>
      <c r="I391" s="44">
        <v>2490</v>
      </c>
      <c r="J391" s="44" t="s">
        <v>2711</v>
      </c>
      <c r="K391" s="44" t="s">
        <v>113</v>
      </c>
      <c r="L391" s="44" t="s">
        <v>38</v>
      </c>
      <c r="M391" s="44" t="s">
        <v>2712</v>
      </c>
      <c r="N391" s="44" t="s">
        <v>2015</v>
      </c>
      <c r="O391" s="44" t="s">
        <v>193</v>
      </c>
      <c r="P391" s="44" t="s">
        <v>830</v>
      </c>
      <c r="Q391" s="44" t="s">
        <v>2713</v>
      </c>
      <c r="R391" s="44" t="s">
        <v>44</v>
      </c>
      <c r="S391" s="44" t="s">
        <v>45</v>
      </c>
      <c r="T391" s="44" t="s">
        <v>46</v>
      </c>
      <c r="U391" s="44" t="s">
        <v>46</v>
      </c>
      <c r="V391" s="44" t="s">
        <v>47</v>
      </c>
      <c r="W391" s="44" t="s">
        <v>46</v>
      </c>
      <c r="X391" s="44" t="s">
        <v>46</v>
      </c>
      <c r="Y391" s="44" t="s">
        <v>46</v>
      </c>
      <c r="Z391" s="44" t="s">
        <v>46</v>
      </c>
      <c r="AA391" s="44" t="s">
        <v>46</v>
      </c>
      <c r="AB391" s="44" t="s">
        <v>2714</v>
      </c>
    </row>
    <row r="392" spans="1:28">
      <c r="A392" s="44" t="s">
        <v>166</v>
      </c>
      <c r="B392" s="44" t="s">
        <v>2649</v>
      </c>
      <c r="C392" s="44" t="s">
        <v>2650</v>
      </c>
      <c r="D392" s="44" t="s">
        <v>2715</v>
      </c>
      <c r="E392" s="44" t="s">
        <v>2716</v>
      </c>
      <c r="F392" s="44" t="s">
        <v>2717</v>
      </c>
      <c r="G392" s="44" t="s">
        <v>2718</v>
      </c>
      <c r="H392" s="44">
        <v>1490</v>
      </c>
      <c r="I392" s="44">
        <v>1100</v>
      </c>
      <c r="J392" s="44" t="s">
        <v>2719</v>
      </c>
      <c r="K392" s="44" t="s">
        <v>181</v>
      </c>
      <c r="L392" s="44" t="s">
        <v>181</v>
      </c>
      <c r="M392" s="44" t="s">
        <v>2720</v>
      </c>
      <c r="N392" s="44" t="s">
        <v>2721</v>
      </c>
      <c r="O392" s="44" t="s">
        <v>733</v>
      </c>
      <c r="P392" s="44" t="s">
        <v>46</v>
      </c>
      <c r="Q392" s="44" t="s">
        <v>2722</v>
      </c>
      <c r="R392" s="44" t="s">
        <v>44</v>
      </c>
      <c r="S392" s="44" t="s">
        <v>45</v>
      </c>
      <c r="T392" s="44" t="s">
        <v>46</v>
      </c>
      <c r="U392" s="44" t="s">
        <v>46</v>
      </c>
      <c r="V392" s="44" t="s">
        <v>47</v>
      </c>
      <c r="W392" s="44" t="s">
        <v>46</v>
      </c>
      <c r="X392" s="44" t="s">
        <v>46</v>
      </c>
      <c r="Y392" s="44" t="s">
        <v>46</v>
      </c>
      <c r="Z392" s="44" t="s">
        <v>46</v>
      </c>
      <c r="AA392" s="44" t="s">
        <v>46</v>
      </c>
      <c r="AB392" s="44" t="s">
        <v>2723</v>
      </c>
    </row>
    <row r="393" spans="1:28">
      <c r="A393" s="44" t="s">
        <v>155</v>
      </c>
      <c r="B393" s="44" t="s">
        <v>2649</v>
      </c>
      <c r="C393" s="44" t="s">
        <v>2650</v>
      </c>
      <c r="D393" s="44" t="s">
        <v>2724</v>
      </c>
      <c r="E393" s="44" t="s">
        <v>2725</v>
      </c>
      <c r="F393" s="44" t="s">
        <v>2726</v>
      </c>
      <c r="G393" s="44" t="s">
        <v>2727</v>
      </c>
      <c r="H393" s="44">
        <v>1490</v>
      </c>
      <c r="I393" s="44">
        <v>1190</v>
      </c>
      <c r="J393" s="44" t="s">
        <v>46</v>
      </c>
      <c r="K393" s="44" t="s">
        <v>46</v>
      </c>
      <c r="L393" s="44" t="s">
        <v>38</v>
      </c>
      <c r="M393" s="44" t="s">
        <v>46</v>
      </c>
      <c r="N393" s="44" t="s">
        <v>797</v>
      </c>
      <c r="O393" s="44" t="s">
        <v>2728</v>
      </c>
      <c r="P393" s="44" t="s">
        <v>2729</v>
      </c>
      <c r="Q393" s="44" t="s">
        <v>2730</v>
      </c>
      <c r="R393" s="44" t="s">
        <v>44</v>
      </c>
      <c r="S393" s="44" t="s">
        <v>45</v>
      </c>
      <c r="T393" s="44" t="s">
        <v>46</v>
      </c>
      <c r="U393" s="44" t="s">
        <v>46</v>
      </c>
      <c r="V393" s="44" t="s">
        <v>47</v>
      </c>
      <c r="W393" s="44" t="s">
        <v>46</v>
      </c>
      <c r="X393" s="44" t="s">
        <v>46</v>
      </c>
      <c r="Y393" s="44" t="s">
        <v>46</v>
      </c>
      <c r="Z393" s="44" t="s">
        <v>46</v>
      </c>
      <c r="AA393" s="44" t="s">
        <v>46</v>
      </c>
      <c r="AB393" s="44" t="s">
        <v>2731</v>
      </c>
    </row>
    <row r="394" spans="1:28">
      <c r="A394" s="44" t="s">
        <v>166</v>
      </c>
      <c r="B394" s="44" t="s">
        <v>2649</v>
      </c>
      <c r="C394" s="44" t="s">
        <v>2650</v>
      </c>
      <c r="D394" s="44" t="s">
        <v>2732</v>
      </c>
      <c r="E394" s="44" t="s">
        <v>2733</v>
      </c>
      <c r="F394" s="44" t="s">
        <v>2734</v>
      </c>
      <c r="G394" s="44" t="s">
        <v>2735</v>
      </c>
      <c r="H394" s="44">
        <v>1290</v>
      </c>
      <c r="I394" s="44">
        <v>999</v>
      </c>
      <c r="J394" s="44" t="s">
        <v>112</v>
      </c>
      <c r="K394" s="44" t="s">
        <v>113</v>
      </c>
      <c r="L394" s="44" t="s">
        <v>38</v>
      </c>
      <c r="M394" s="44" t="s">
        <v>2736</v>
      </c>
      <c r="N394" s="44" t="s">
        <v>192</v>
      </c>
      <c r="O394" s="44" t="s">
        <v>2737</v>
      </c>
      <c r="P394" s="44" t="s">
        <v>46</v>
      </c>
      <c r="Q394" s="44" t="s">
        <v>2738</v>
      </c>
      <c r="R394" s="44" t="s">
        <v>44</v>
      </c>
      <c r="S394" s="44" t="s">
        <v>45</v>
      </c>
      <c r="T394" s="44" t="s">
        <v>46</v>
      </c>
      <c r="U394" s="44" t="s">
        <v>46</v>
      </c>
      <c r="V394" s="44" t="s">
        <v>47</v>
      </c>
      <c r="W394" s="44" t="s">
        <v>46</v>
      </c>
      <c r="X394" s="44" t="s">
        <v>46</v>
      </c>
      <c r="Y394" s="44" t="s">
        <v>46</v>
      </c>
      <c r="Z394" s="44" t="s">
        <v>46</v>
      </c>
      <c r="AA394" s="44" t="s">
        <v>46</v>
      </c>
      <c r="AB394" s="44" t="s">
        <v>2739</v>
      </c>
    </row>
    <row r="395" spans="1:28">
      <c r="A395" s="44" t="s">
        <v>166</v>
      </c>
      <c r="B395" s="44" t="s">
        <v>2649</v>
      </c>
      <c r="C395" s="44" t="s">
        <v>2650</v>
      </c>
      <c r="D395" s="44" t="s">
        <v>2740</v>
      </c>
      <c r="E395" s="44" t="s">
        <v>2741</v>
      </c>
      <c r="F395" s="44" t="s">
        <v>2742</v>
      </c>
      <c r="G395" s="44" t="s">
        <v>2743</v>
      </c>
      <c r="H395" s="44">
        <v>1490</v>
      </c>
      <c r="I395" s="44">
        <v>888</v>
      </c>
      <c r="J395" s="44" t="s">
        <v>304</v>
      </c>
      <c r="K395" s="44" t="s">
        <v>113</v>
      </c>
      <c r="L395" s="44" t="s">
        <v>38</v>
      </c>
      <c r="M395" s="44" t="s">
        <v>2744</v>
      </c>
      <c r="N395" s="44" t="s">
        <v>419</v>
      </c>
      <c r="O395" s="44" t="s">
        <v>1244</v>
      </c>
      <c r="P395" s="44" t="s">
        <v>2745</v>
      </c>
      <c r="Q395" s="44" t="s">
        <v>2746</v>
      </c>
      <c r="R395" s="44" t="s">
        <v>44</v>
      </c>
      <c r="S395" s="44" t="s">
        <v>45</v>
      </c>
      <c r="T395" s="44" t="s">
        <v>46</v>
      </c>
      <c r="U395" s="44" t="s">
        <v>46</v>
      </c>
      <c r="V395" s="44" t="s">
        <v>47</v>
      </c>
      <c r="W395" s="44" t="s">
        <v>46</v>
      </c>
      <c r="X395" s="44" t="s">
        <v>46</v>
      </c>
      <c r="Y395" s="44" t="s">
        <v>46</v>
      </c>
      <c r="Z395" s="44" t="s">
        <v>46</v>
      </c>
      <c r="AA395" s="44" t="s">
        <v>46</v>
      </c>
      <c r="AB395" s="44" t="s">
        <v>2747</v>
      </c>
    </row>
    <row r="396" spans="1:28">
      <c r="A396" s="44" t="s">
        <v>166</v>
      </c>
      <c r="B396" s="44" t="s">
        <v>2649</v>
      </c>
      <c r="C396" s="44" t="s">
        <v>2650</v>
      </c>
      <c r="D396" s="44" t="s">
        <v>2748</v>
      </c>
      <c r="E396" s="44" t="s">
        <v>2749</v>
      </c>
      <c r="F396" s="44" t="s">
        <v>2750</v>
      </c>
      <c r="G396" s="44" t="s">
        <v>2751</v>
      </c>
      <c r="H396" s="44">
        <v>3290</v>
      </c>
      <c r="I396" s="44">
        <v>2099</v>
      </c>
      <c r="J396" s="44" t="s">
        <v>46</v>
      </c>
      <c r="K396" s="44" t="s">
        <v>46</v>
      </c>
      <c r="L396" s="44" t="s">
        <v>38</v>
      </c>
      <c r="M396" s="44" t="s">
        <v>2687</v>
      </c>
      <c r="N396" s="44" t="s">
        <v>2752</v>
      </c>
      <c r="O396" s="44" t="s">
        <v>2753</v>
      </c>
      <c r="P396" s="44" t="s">
        <v>2754</v>
      </c>
      <c r="Q396" s="44" t="s">
        <v>2755</v>
      </c>
      <c r="R396" s="44" t="s">
        <v>44</v>
      </c>
      <c r="S396" s="44" t="s">
        <v>45</v>
      </c>
      <c r="T396" s="44" t="s">
        <v>46</v>
      </c>
      <c r="U396" s="44" t="s">
        <v>46</v>
      </c>
      <c r="V396" s="44" t="s">
        <v>47</v>
      </c>
      <c r="W396" s="44" t="s">
        <v>46</v>
      </c>
      <c r="X396" s="44" t="s">
        <v>46</v>
      </c>
      <c r="Y396" s="44" t="s">
        <v>46</v>
      </c>
      <c r="Z396" s="44" t="s">
        <v>46</v>
      </c>
      <c r="AA396" s="44" t="s">
        <v>46</v>
      </c>
      <c r="AB396" s="44" t="s">
        <v>2756</v>
      </c>
    </row>
    <row r="397" spans="1:28">
      <c r="A397" s="44" t="s">
        <v>166</v>
      </c>
      <c r="B397" s="44" t="s">
        <v>2649</v>
      </c>
      <c r="C397" s="44" t="s">
        <v>2650</v>
      </c>
      <c r="D397" s="44" t="s">
        <v>2757</v>
      </c>
      <c r="E397" s="44" t="s">
        <v>2758</v>
      </c>
      <c r="F397" s="44" t="s">
        <v>2759</v>
      </c>
      <c r="G397" s="44" t="s">
        <v>2760</v>
      </c>
      <c r="H397" s="44">
        <v>3680</v>
      </c>
      <c r="I397" s="44">
        <v>2290</v>
      </c>
      <c r="J397" s="44" t="s">
        <v>46</v>
      </c>
      <c r="K397" s="44" t="s">
        <v>113</v>
      </c>
      <c r="L397" s="44" t="s">
        <v>38</v>
      </c>
      <c r="M397" s="44" t="s">
        <v>2761</v>
      </c>
      <c r="N397" s="44" t="s">
        <v>2762</v>
      </c>
      <c r="O397" s="44" t="s">
        <v>746</v>
      </c>
      <c r="P397" s="44" t="s">
        <v>2763</v>
      </c>
      <c r="Q397" s="44" t="s">
        <v>2764</v>
      </c>
      <c r="R397" s="44" t="s">
        <v>44</v>
      </c>
      <c r="S397" s="44" t="s">
        <v>45</v>
      </c>
      <c r="T397" s="44" t="s">
        <v>46</v>
      </c>
      <c r="U397" s="44" t="s">
        <v>46</v>
      </c>
      <c r="V397" s="44" t="s">
        <v>47</v>
      </c>
      <c r="W397" s="44" t="s">
        <v>46</v>
      </c>
      <c r="X397" s="44" t="s">
        <v>46</v>
      </c>
      <c r="Y397" s="44" t="s">
        <v>46</v>
      </c>
      <c r="Z397" s="44" t="s">
        <v>46</v>
      </c>
      <c r="AA397" s="44" t="s">
        <v>46</v>
      </c>
      <c r="AB397" s="44" t="s">
        <v>2765</v>
      </c>
    </row>
    <row r="398" spans="1:28">
      <c r="A398" s="44" t="s">
        <v>155</v>
      </c>
      <c r="B398" s="44" t="s">
        <v>2649</v>
      </c>
      <c r="C398" s="44" t="s">
        <v>2650</v>
      </c>
      <c r="D398" s="44" t="s">
        <v>2766</v>
      </c>
      <c r="E398" s="44" t="s">
        <v>2767</v>
      </c>
      <c r="F398" s="44" t="s">
        <v>2768</v>
      </c>
      <c r="G398" s="44" t="s">
        <v>2769</v>
      </c>
      <c r="H398" s="44">
        <v>2680</v>
      </c>
      <c r="I398" s="44">
        <v>2001</v>
      </c>
      <c r="J398" s="44" t="s">
        <v>2770</v>
      </c>
      <c r="K398" s="44" t="s">
        <v>56</v>
      </c>
      <c r="L398" s="44" t="s">
        <v>38</v>
      </c>
      <c r="M398" s="44" t="s">
        <v>46</v>
      </c>
      <c r="N398" s="44" t="s">
        <v>489</v>
      </c>
      <c r="O398" s="44" t="s">
        <v>287</v>
      </c>
      <c r="P398" s="44" t="s">
        <v>774</v>
      </c>
      <c r="Q398" s="44" t="s">
        <v>2771</v>
      </c>
      <c r="R398" s="44" t="s">
        <v>61</v>
      </c>
      <c r="S398" s="44" t="s">
        <v>45</v>
      </c>
      <c r="T398" s="44" t="s">
        <v>46</v>
      </c>
      <c r="U398" s="44" t="s">
        <v>46</v>
      </c>
      <c r="V398" s="44" t="s">
        <v>47</v>
      </c>
      <c r="W398" s="44" t="s">
        <v>47</v>
      </c>
      <c r="X398" s="44" t="s">
        <v>46</v>
      </c>
      <c r="Y398" s="44" t="s">
        <v>46</v>
      </c>
      <c r="Z398" s="44" t="s">
        <v>46</v>
      </c>
      <c r="AA398" s="44" t="s">
        <v>46</v>
      </c>
      <c r="AB398" s="44" t="s">
        <v>2772</v>
      </c>
    </row>
    <row r="399" spans="1:28">
      <c r="A399" s="44" t="s">
        <v>166</v>
      </c>
      <c r="B399" s="44" t="s">
        <v>2649</v>
      </c>
      <c r="C399" s="44" t="s">
        <v>2650</v>
      </c>
      <c r="D399" s="44" t="s">
        <v>2773</v>
      </c>
      <c r="E399" s="44" t="s">
        <v>2774</v>
      </c>
      <c r="F399" s="44" t="s">
        <v>2775</v>
      </c>
      <c r="G399" s="44" t="s">
        <v>2776</v>
      </c>
      <c r="H399" s="44">
        <v>2680</v>
      </c>
      <c r="I399" s="44">
        <v>1990</v>
      </c>
      <c r="J399" s="44" t="s">
        <v>46</v>
      </c>
      <c r="K399" s="44" t="s">
        <v>113</v>
      </c>
      <c r="L399" s="44" t="s">
        <v>38</v>
      </c>
      <c r="M399" s="44" t="s">
        <v>2777</v>
      </c>
      <c r="N399" s="44" t="s">
        <v>2322</v>
      </c>
      <c r="O399" s="44" t="s">
        <v>306</v>
      </c>
      <c r="P399" s="44" t="s">
        <v>46</v>
      </c>
      <c r="Q399" s="44" t="s">
        <v>2778</v>
      </c>
      <c r="R399" s="44" t="s">
        <v>44</v>
      </c>
      <c r="S399" s="44" t="s">
        <v>45</v>
      </c>
      <c r="T399" s="44" t="s">
        <v>46</v>
      </c>
      <c r="U399" s="44" t="s">
        <v>46</v>
      </c>
      <c r="V399" s="44" t="s">
        <v>47</v>
      </c>
      <c r="W399" s="44" t="s">
        <v>46</v>
      </c>
      <c r="X399" s="44" t="s">
        <v>46</v>
      </c>
      <c r="Y399" s="44" t="s">
        <v>46</v>
      </c>
      <c r="Z399" s="44" t="s">
        <v>46</v>
      </c>
      <c r="AA399" s="44" t="s">
        <v>46</v>
      </c>
      <c r="AB399" s="44" t="s">
        <v>2779</v>
      </c>
    </row>
    <row r="400" spans="1:28">
      <c r="A400" s="44" t="s">
        <v>166</v>
      </c>
      <c r="B400" s="44" t="s">
        <v>2649</v>
      </c>
      <c r="C400" s="44" t="s">
        <v>2650</v>
      </c>
      <c r="D400" s="44" t="s">
        <v>2780</v>
      </c>
      <c r="E400" s="44" t="s">
        <v>2781</v>
      </c>
      <c r="F400" s="44" t="s">
        <v>2782</v>
      </c>
      <c r="G400" s="44" t="s">
        <v>2783</v>
      </c>
      <c r="H400" s="44">
        <v>2680</v>
      </c>
      <c r="I400" s="44">
        <v>1990</v>
      </c>
      <c r="J400" s="44" t="s">
        <v>46</v>
      </c>
      <c r="K400" s="44" t="s">
        <v>113</v>
      </c>
      <c r="L400" s="44" t="s">
        <v>38</v>
      </c>
      <c r="M400" s="44" t="s">
        <v>2784</v>
      </c>
      <c r="N400" s="44" t="s">
        <v>2322</v>
      </c>
      <c r="O400" s="44" t="s">
        <v>287</v>
      </c>
      <c r="P400" s="44" t="s">
        <v>46</v>
      </c>
      <c r="Q400" s="44" t="s">
        <v>2778</v>
      </c>
      <c r="R400" s="44" t="s">
        <v>44</v>
      </c>
      <c r="S400" s="44" t="s">
        <v>45</v>
      </c>
      <c r="T400" s="44" t="s">
        <v>46</v>
      </c>
      <c r="U400" s="44" t="s">
        <v>46</v>
      </c>
      <c r="V400" s="44" t="s">
        <v>47</v>
      </c>
      <c r="W400" s="44" t="s">
        <v>46</v>
      </c>
      <c r="X400" s="44" t="s">
        <v>46</v>
      </c>
      <c r="Y400" s="44" t="s">
        <v>46</v>
      </c>
      <c r="Z400" s="44" t="s">
        <v>46</v>
      </c>
      <c r="AA400" s="44" t="s">
        <v>46</v>
      </c>
      <c r="AB400" s="44" t="s">
        <v>2785</v>
      </c>
    </row>
    <row r="401" spans="1:28">
      <c r="A401" s="44" t="s">
        <v>166</v>
      </c>
      <c r="B401" s="44" t="s">
        <v>2649</v>
      </c>
      <c r="C401" s="44" t="s">
        <v>2650</v>
      </c>
      <c r="D401" s="44" t="s">
        <v>2786</v>
      </c>
      <c r="E401" s="44" t="s">
        <v>2787</v>
      </c>
      <c r="F401" s="44" t="s">
        <v>2788</v>
      </c>
      <c r="G401" s="44" t="s">
        <v>2789</v>
      </c>
      <c r="H401" s="44">
        <v>4480</v>
      </c>
      <c r="I401" s="44">
        <v>3690</v>
      </c>
      <c r="J401" s="44" t="s">
        <v>2790</v>
      </c>
      <c r="K401" s="44" t="s">
        <v>56</v>
      </c>
      <c r="L401" s="44" t="s">
        <v>38</v>
      </c>
      <c r="M401" s="44" t="s">
        <v>2791</v>
      </c>
      <c r="N401" s="44" t="s">
        <v>2322</v>
      </c>
      <c r="O401" s="44" t="s">
        <v>306</v>
      </c>
      <c r="P401" s="44" t="s">
        <v>46</v>
      </c>
      <c r="Q401" s="44" t="s">
        <v>2792</v>
      </c>
      <c r="R401" s="44" t="s">
        <v>44</v>
      </c>
      <c r="S401" s="44" t="s">
        <v>45</v>
      </c>
      <c r="T401" s="44" t="s">
        <v>46</v>
      </c>
      <c r="U401" s="44" t="s">
        <v>46</v>
      </c>
      <c r="V401" s="44" t="s">
        <v>47</v>
      </c>
      <c r="W401" s="44" t="s">
        <v>46</v>
      </c>
      <c r="X401" s="44" t="s">
        <v>46</v>
      </c>
      <c r="Y401" s="44" t="s">
        <v>46</v>
      </c>
      <c r="Z401" s="44" t="s">
        <v>46</v>
      </c>
      <c r="AA401" s="44" t="s">
        <v>46</v>
      </c>
      <c r="AB401" s="44" t="s">
        <v>2793</v>
      </c>
    </row>
    <row r="402" spans="1:28">
      <c r="A402" s="44" t="s">
        <v>166</v>
      </c>
      <c r="B402" s="44" t="s">
        <v>2649</v>
      </c>
      <c r="C402" s="44" t="s">
        <v>2650</v>
      </c>
      <c r="D402" s="44" t="s">
        <v>2794</v>
      </c>
      <c r="E402" s="44" t="s">
        <v>2795</v>
      </c>
      <c r="F402" s="44" t="s">
        <v>2796</v>
      </c>
      <c r="G402" s="44" t="s">
        <v>2797</v>
      </c>
      <c r="H402" s="44">
        <v>4480</v>
      </c>
      <c r="I402" s="44">
        <v>3690</v>
      </c>
      <c r="J402" s="44" t="s">
        <v>2790</v>
      </c>
      <c r="K402" s="44" t="s">
        <v>56</v>
      </c>
      <c r="L402" s="44" t="s">
        <v>38</v>
      </c>
      <c r="M402" s="44" t="s">
        <v>2791</v>
      </c>
      <c r="N402" s="44" t="s">
        <v>2322</v>
      </c>
      <c r="O402" s="44" t="s">
        <v>287</v>
      </c>
      <c r="P402" s="44" t="s">
        <v>46</v>
      </c>
      <c r="Q402" s="44" t="s">
        <v>2792</v>
      </c>
      <c r="R402" s="44" t="s">
        <v>44</v>
      </c>
      <c r="S402" s="44" t="s">
        <v>45</v>
      </c>
      <c r="T402" s="44" t="s">
        <v>46</v>
      </c>
      <c r="U402" s="44" t="s">
        <v>46</v>
      </c>
      <c r="V402" s="44" t="s">
        <v>47</v>
      </c>
      <c r="W402" s="44" t="s">
        <v>46</v>
      </c>
      <c r="X402" s="44" t="s">
        <v>46</v>
      </c>
      <c r="Y402" s="44" t="s">
        <v>46</v>
      </c>
      <c r="Z402" s="44" t="s">
        <v>46</v>
      </c>
      <c r="AA402" s="44" t="s">
        <v>46</v>
      </c>
      <c r="AB402" s="44" t="s">
        <v>2793</v>
      </c>
    </row>
    <row r="403" spans="1:28">
      <c r="A403" s="44" t="s">
        <v>166</v>
      </c>
      <c r="B403" s="44" t="s">
        <v>2649</v>
      </c>
      <c r="C403" s="44" t="s">
        <v>2650</v>
      </c>
      <c r="D403" s="44" t="s">
        <v>2798</v>
      </c>
      <c r="E403" s="44" t="s">
        <v>2799</v>
      </c>
      <c r="F403" s="44" t="s">
        <v>2800</v>
      </c>
      <c r="G403" s="44" t="s">
        <v>2801</v>
      </c>
      <c r="H403" s="44">
        <v>2680</v>
      </c>
      <c r="I403" s="44">
        <v>2290</v>
      </c>
      <c r="J403" s="44" t="s">
        <v>2802</v>
      </c>
      <c r="K403" s="44" t="s">
        <v>113</v>
      </c>
      <c r="L403" s="44" t="s">
        <v>38</v>
      </c>
      <c r="M403" s="44" t="s">
        <v>2803</v>
      </c>
      <c r="N403" s="44" t="s">
        <v>2070</v>
      </c>
      <c r="O403" s="44" t="s">
        <v>46</v>
      </c>
      <c r="P403" s="44" t="s">
        <v>46</v>
      </c>
      <c r="Q403" s="44" t="s">
        <v>2804</v>
      </c>
      <c r="R403" s="44" t="s">
        <v>44</v>
      </c>
      <c r="S403" s="44" t="s">
        <v>45</v>
      </c>
      <c r="T403" s="44" t="s">
        <v>46</v>
      </c>
      <c r="U403" s="44" t="s">
        <v>46</v>
      </c>
      <c r="V403" s="44" t="s">
        <v>47</v>
      </c>
      <c r="W403" s="44" t="s">
        <v>46</v>
      </c>
      <c r="X403" s="44" t="s">
        <v>46</v>
      </c>
      <c r="Y403" s="44" t="s">
        <v>46</v>
      </c>
      <c r="Z403" s="44" t="s">
        <v>46</v>
      </c>
      <c r="AA403" s="44" t="s">
        <v>46</v>
      </c>
      <c r="AB403" s="44" t="s">
        <v>2805</v>
      </c>
    </row>
    <row r="404" spans="1:28">
      <c r="A404" s="44" t="s">
        <v>166</v>
      </c>
      <c r="B404" s="44" t="s">
        <v>2649</v>
      </c>
      <c r="C404" s="44" t="s">
        <v>2650</v>
      </c>
      <c r="D404" s="44" t="s">
        <v>2806</v>
      </c>
      <c r="E404" s="44" t="s">
        <v>2807</v>
      </c>
      <c r="F404" s="44" t="s">
        <v>2808</v>
      </c>
      <c r="G404" s="44" t="s">
        <v>2809</v>
      </c>
      <c r="H404" s="44">
        <v>3290</v>
      </c>
      <c r="I404" s="44">
        <v>2880</v>
      </c>
      <c r="J404" s="44" t="s">
        <v>795</v>
      </c>
      <c r="K404" s="44" t="s">
        <v>113</v>
      </c>
      <c r="L404" s="44" t="s">
        <v>38</v>
      </c>
      <c r="M404" s="44" t="s">
        <v>2810</v>
      </c>
      <c r="N404" s="44" t="s">
        <v>2015</v>
      </c>
      <c r="O404" s="44" t="s">
        <v>46</v>
      </c>
      <c r="P404" s="44" t="s">
        <v>46</v>
      </c>
      <c r="Q404" s="44" t="s">
        <v>2811</v>
      </c>
      <c r="R404" s="44" t="s">
        <v>44</v>
      </c>
      <c r="S404" s="44" t="s">
        <v>45</v>
      </c>
      <c r="T404" s="44" t="s">
        <v>46</v>
      </c>
      <c r="U404" s="44" t="s">
        <v>46</v>
      </c>
      <c r="V404" s="44" t="s">
        <v>47</v>
      </c>
      <c r="W404" s="44" t="s">
        <v>46</v>
      </c>
      <c r="X404" s="44" t="s">
        <v>46</v>
      </c>
      <c r="Y404" s="44" t="s">
        <v>46</v>
      </c>
      <c r="Z404" s="44" t="s">
        <v>46</v>
      </c>
      <c r="AA404" s="44" t="s">
        <v>46</v>
      </c>
      <c r="AB404" s="44" t="s">
        <v>2812</v>
      </c>
    </row>
    <row r="405" spans="1:28">
      <c r="A405" s="44" t="s">
        <v>166</v>
      </c>
      <c r="B405" s="44" t="s">
        <v>2649</v>
      </c>
      <c r="C405" s="44" t="s">
        <v>2650</v>
      </c>
      <c r="D405" s="44" t="s">
        <v>2813</v>
      </c>
      <c r="E405" s="44" t="s">
        <v>2814</v>
      </c>
      <c r="F405" s="44" t="s">
        <v>2815</v>
      </c>
      <c r="G405" s="44" t="s">
        <v>2816</v>
      </c>
      <c r="H405" s="44">
        <v>4480</v>
      </c>
      <c r="I405" s="44">
        <v>3990</v>
      </c>
      <c r="J405" s="44" t="s">
        <v>190</v>
      </c>
      <c r="K405" s="44" t="s">
        <v>113</v>
      </c>
      <c r="L405" s="44" t="s">
        <v>38</v>
      </c>
      <c r="M405" s="44" t="s">
        <v>2817</v>
      </c>
      <c r="N405" s="44" t="s">
        <v>2015</v>
      </c>
      <c r="O405" s="44" t="s">
        <v>306</v>
      </c>
      <c r="P405" s="44" t="s">
        <v>46</v>
      </c>
      <c r="Q405" s="44" t="s">
        <v>2818</v>
      </c>
      <c r="R405" s="44" t="s">
        <v>44</v>
      </c>
      <c r="S405" s="44" t="s">
        <v>45</v>
      </c>
      <c r="T405" s="44" t="s">
        <v>46</v>
      </c>
      <c r="U405" s="44" t="s">
        <v>46</v>
      </c>
      <c r="V405" s="44" t="s">
        <v>47</v>
      </c>
      <c r="W405" s="44" t="s">
        <v>46</v>
      </c>
      <c r="X405" s="44" t="s">
        <v>46</v>
      </c>
      <c r="Y405" s="44" t="s">
        <v>46</v>
      </c>
      <c r="Z405" s="44" t="s">
        <v>46</v>
      </c>
      <c r="AA405" s="44" t="s">
        <v>46</v>
      </c>
      <c r="AB405" s="44" t="s">
        <v>2819</v>
      </c>
    </row>
    <row r="406" spans="1:28">
      <c r="A406" s="44" t="s">
        <v>166</v>
      </c>
      <c r="B406" s="44" t="s">
        <v>2649</v>
      </c>
      <c r="C406" s="44" t="s">
        <v>2650</v>
      </c>
      <c r="D406" s="44" t="s">
        <v>2820</v>
      </c>
      <c r="E406" s="44" t="s">
        <v>2821</v>
      </c>
      <c r="F406" s="44" t="s">
        <v>2822</v>
      </c>
      <c r="G406" s="44" t="s">
        <v>2823</v>
      </c>
      <c r="H406" s="44">
        <v>4480</v>
      </c>
      <c r="I406" s="44">
        <v>3990</v>
      </c>
      <c r="J406" s="44" t="s">
        <v>190</v>
      </c>
      <c r="K406" s="44" t="s">
        <v>113</v>
      </c>
      <c r="L406" s="44" t="s">
        <v>38</v>
      </c>
      <c r="M406" s="44" t="s">
        <v>2817</v>
      </c>
      <c r="N406" s="44" t="s">
        <v>2015</v>
      </c>
      <c r="O406" s="44" t="s">
        <v>287</v>
      </c>
      <c r="P406" s="44" t="s">
        <v>46</v>
      </c>
      <c r="Q406" s="44" t="s">
        <v>2818</v>
      </c>
      <c r="R406" s="44" t="s">
        <v>44</v>
      </c>
      <c r="S406" s="44" t="s">
        <v>45</v>
      </c>
      <c r="T406" s="44" t="s">
        <v>46</v>
      </c>
      <c r="U406" s="44" t="s">
        <v>46</v>
      </c>
      <c r="V406" s="44" t="s">
        <v>47</v>
      </c>
      <c r="W406" s="44" t="s">
        <v>46</v>
      </c>
      <c r="X406" s="44" t="s">
        <v>46</v>
      </c>
      <c r="Y406" s="44" t="s">
        <v>46</v>
      </c>
      <c r="Z406" s="44" t="s">
        <v>46</v>
      </c>
      <c r="AA406" s="44" t="s">
        <v>46</v>
      </c>
      <c r="AB406" s="44" t="s">
        <v>2819</v>
      </c>
    </row>
    <row r="407" spans="1:28">
      <c r="A407" s="44" t="s">
        <v>166</v>
      </c>
      <c r="B407" s="44" t="s">
        <v>2824</v>
      </c>
      <c r="C407" s="44" t="s">
        <v>2825</v>
      </c>
      <c r="D407" s="44" t="s">
        <v>2826</v>
      </c>
      <c r="E407" s="44" t="s">
        <v>2827</v>
      </c>
      <c r="F407" s="44" t="s">
        <v>2828</v>
      </c>
      <c r="G407" s="44" t="s">
        <v>2829</v>
      </c>
      <c r="H407" s="44">
        <v>3288</v>
      </c>
      <c r="I407" s="44">
        <v>1650</v>
      </c>
      <c r="J407" s="44" t="s">
        <v>160</v>
      </c>
      <c r="K407" s="44" t="s">
        <v>113</v>
      </c>
      <c r="L407" s="44" t="s">
        <v>38</v>
      </c>
      <c r="M407" s="44" t="s">
        <v>2830</v>
      </c>
      <c r="N407" s="44" t="s">
        <v>2322</v>
      </c>
      <c r="O407" s="44" t="s">
        <v>2831</v>
      </c>
      <c r="P407" s="44" t="s">
        <v>820</v>
      </c>
      <c r="Q407" s="44" t="s">
        <v>2832</v>
      </c>
      <c r="R407" s="44" t="s">
        <v>44</v>
      </c>
      <c r="S407" s="44" t="s">
        <v>45</v>
      </c>
      <c r="T407" s="44" t="s">
        <v>46</v>
      </c>
      <c r="U407" s="44" t="s">
        <v>46</v>
      </c>
      <c r="V407" s="44" t="s">
        <v>47</v>
      </c>
      <c r="W407" s="44" t="s">
        <v>46</v>
      </c>
      <c r="X407" s="44" t="s">
        <v>46</v>
      </c>
      <c r="Y407" s="44" t="s">
        <v>46</v>
      </c>
      <c r="Z407" s="44" t="s">
        <v>46</v>
      </c>
      <c r="AA407" s="44" t="s">
        <v>46</v>
      </c>
      <c r="AB407" s="44" t="s">
        <v>2833</v>
      </c>
    </row>
    <row r="408" spans="1:28">
      <c r="A408" s="44" t="s">
        <v>166</v>
      </c>
      <c r="B408" s="44" t="s">
        <v>2649</v>
      </c>
      <c r="C408" s="44" t="s">
        <v>2650</v>
      </c>
      <c r="D408" s="44" t="s">
        <v>2834</v>
      </c>
      <c r="E408" s="44" t="s">
        <v>2835</v>
      </c>
      <c r="F408" s="44" t="s">
        <v>2836</v>
      </c>
      <c r="G408" s="44" t="s">
        <v>2837</v>
      </c>
      <c r="H408" s="44">
        <v>2280</v>
      </c>
      <c r="I408" s="44">
        <v>1990</v>
      </c>
      <c r="J408" s="44" t="s">
        <v>2802</v>
      </c>
      <c r="K408" s="44" t="s">
        <v>113</v>
      </c>
      <c r="L408" s="44" t="s">
        <v>38</v>
      </c>
      <c r="M408" s="44" t="s">
        <v>2838</v>
      </c>
      <c r="N408" s="44" t="s">
        <v>192</v>
      </c>
      <c r="O408" s="44" t="s">
        <v>2839</v>
      </c>
      <c r="P408" s="44" t="s">
        <v>2840</v>
      </c>
      <c r="Q408" s="44" t="s">
        <v>2841</v>
      </c>
      <c r="R408" s="44" t="s">
        <v>44</v>
      </c>
      <c r="S408" s="44" t="s">
        <v>45</v>
      </c>
      <c r="T408" s="44" t="s">
        <v>46</v>
      </c>
      <c r="U408" s="44" t="s">
        <v>46</v>
      </c>
      <c r="V408" s="44" t="s">
        <v>47</v>
      </c>
      <c r="W408" s="44" t="s">
        <v>46</v>
      </c>
      <c r="X408" s="44" t="s">
        <v>46</v>
      </c>
      <c r="Y408" s="44" t="s">
        <v>46</v>
      </c>
      <c r="Z408" s="44" t="s">
        <v>46</v>
      </c>
      <c r="AA408" s="44" t="s">
        <v>46</v>
      </c>
      <c r="AB408" s="44" t="s">
        <v>2842</v>
      </c>
    </row>
    <row r="409" spans="1:28">
      <c r="A409" s="44" t="s">
        <v>166</v>
      </c>
      <c r="B409" s="44" t="s">
        <v>2649</v>
      </c>
      <c r="C409" s="44" t="s">
        <v>2650</v>
      </c>
      <c r="D409" s="44" t="s">
        <v>2843</v>
      </c>
      <c r="E409" s="44" t="s">
        <v>2844</v>
      </c>
      <c r="F409" s="44" t="s">
        <v>2845</v>
      </c>
      <c r="G409" s="44" t="s">
        <v>2846</v>
      </c>
      <c r="H409" s="44">
        <v>2480</v>
      </c>
      <c r="I409" s="44">
        <v>1990</v>
      </c>
      <c r="J409" s="44" t="s">
        <v>2847</v>
      </c>
      <c r="K409" s="44" t="s">
        <v>181</v>
      </c>
      <c r="L409" s="44" t="s">
        <v>181</v>
      </c>
      <c r="M409" s="44" t="s">
        <v>2848</v>
      </c>
      <c r="N409" s="44" t="s">
        <v>369</v>
      </c>
      <c r="O409" s="44" t="s">
        <v>183</v>
      </c>
      <c r="P409" s="44" t="s">
        <v>2849</v>
      </c>
      <c r="Q409" s="44" t="s">
        <v>2850</v>
      </c>
      <c r="R409" s="44" t="s">
        <v>44</v>
      </c>
      <c r="S409" s="44" t="s">
        <v>45</v>
      </c>
      <c r="T409" s="44" t="s">
        <v>46</v>
      </c>
      <c r="U409" s="44" t="s">
        <v>46</v>
      </c>
      <c r="V409" s="44" t="s">
        <v>47</v>
      </c>
      <c r="W409" s="44" t="s">
        <v>46</v>
      </c>
      <c r="X409" s="44" t="s">
        <v>46</v>
      </c>
      <c r="Y409" s="44" t="s">
        <v>46</v>
      </c>
      <c r="Z409" s="44" t="s">
        <v>46</v>
      </c>
      <c r="AA409" s="44" t="s">
        <v>46</v>
      </c>
      <c r="AB409" s="44" t="s">
        <v>2851</v>
      </c>
    </row>
    <row r="410" spans="1:28">
      <c r="A410" s="44" t="s">
        <v>155</v>
      </c>
      <c r="B410" s="44" t="s">
        <v>2649</v>
      </c>
      <c r="C410" s="44" t="s">
        <v>2650</v>
      </c>
      <c r="D410" s="44" t="s">
        <v>2852</v>
      </c>
      <c r="E410" s="44" t="s">
        <v>2853</v>
      </c>
      <c r="F410" s="44" t="s">
        <v>2854</v>
      </c>
      <c r="G410" s="44" t="s">
        <v>2855</v>
      </c>
      <c r="H410" s="44">
        <v>2480</v>
      </c>
      <c r="I410" s="44">
        <v>1390</v>
      </c>
      <c r="J410" s="44" t="s">
        <v>2856</v>
      </c>
      <c r="K410" s="44" t="s">
        <v>181</v>
      </c>
      <c r="L410" s="44" t="s">
        <v>38</v>
      </c>
      <c r="M410" s="44" t="s">
        <v>2857</v>
      </c>
      <c r="N410" s="44" t="s">
        <v>438</v>
      </c>
      <c r="O410" s="44" t="s">
        <v>2858</v>
      </c>
      <c r="P410" s="44" t="s">
        <v>2859</v>
      </c>
      <c r="Q410" s="44" t="s">
        <v>2860</v>
      </c>
      <c r="R410" s="44" t="s">
        <v>44</v>
      </c>
      <c r="S410" s="44" t="s">
        <v>45</v>
      </c>
      <c r="T410" s="44" t="s">
        <v>46</v>
      </c>
      <c r="U410" s="44" t="s">
        <v>46</v>
      </c>
      <c r="V410" s="44" t="s">
        <v>47</v>
      </c>
      <c r="W410" s="44" t="s">
        <v>46</v>
      </c>
      <c r="X410" s="44" t="s">
        <v>46</v>
      </c>
      <c r="Y410" s="44" t="s">
        <v>46</v>
      </c>
      <c r="Z410" s="44" t="s">
        <v>46</v>
      </c>
      <c r="AA410" s="44" t="s">
        <v>46</v>
      </c>
      <c r="AB410" s="44" t="s">
        <v>2861</v>
      </c>
    </row>
    <row r="411" spans="1:28">
      <c r="A411" s="44" t="s">
        <v>166</v>
      </c>
      <c r="B411" s="44" t="s">
        <v>2649</v>
      </c>
      <c r="C411" s="44" t="s">
        <v>2650</v>
      </c>
      <c r="D411" s="44" t="s">
        <v>2862</v>
      </c>
      <c r="E411" s="44" t="s">
        <v>2863</v>
      </c>
      <c r="F411" s="44" t="s">
        <v>2864</v>
      </c>
      <c r="G411" s="44" t="s">
        <v>2865</v>
      </c>
      <c r="H411" s="44">
        <v>2480</v>
      </c>
      <c r="I411" s="44">
        <v>999</v>
      </c>
      <c r="J411" s="44" t="s">
        <v>1242</v>
      </c>
      <c r="K411" s="44" t="s">
        <v>113</v>
      </c>
      <c r="L411" s="44" t="s">
        <v>38</v>
      </c>
      <c r="M411" s="44" t="s">
        <v>2866</v>
      </c>
      <c r="N411" s="44" t="s">
        <v>192</v>
      </c>
      <c r="O411" s="44" t="s">
        <v>2867</v>
      </c>
      <c r="P411" s="44" t="s">
        <v>2868</v>
      </c>
      <c r="Q411" s="44" t="s">
        <v>2869</v>
      </c>
      <c r="R411" s="44" t="s">
        <v>44</v>
      </c>
      <c r="S411" s="44" t="s">
        <v>45</v>
      </c>
      <c r="T411" s="44" t="s">
        <v>46</v>
      </c>
      <c r="U411" s="44" t="s">
        <v>46</v>
      </c>
      <c r="V411" s="44" t="s">
        <v>47</v>
      </c>
      <c r="W411" s="44" t="s">
        <v>46</v>
      </c>
      <c r="X411" s="44" t="s">
        <v>46</v>
      </c>
      <c r="Y411" s="44" t="s">
        <v>46</v>
      </c>
      <c r="Z411" s="44" t="s">
        <v>46</v>
      </c>
      <c r="AA411" s="44" t="s">
        <v>46</v>
      </c>
      <c r="AB411" s="44" t="s">
        <v>2870</v>
      </c>
    </row>
    <row r="412" spans="1:28">
      <c r="A412" s="44" t="s">
        <v>166</v>
      </c>
      <c r="B412" s="44" t="s">
        <v>2649</v>
      </c>
      <c r="C412" s="44" t="s">
        <v>2650</v>
      </c>
      <c r="D412" s="44" t="s">
        <v>2871</v>
      </c>
      <c r="E412" s="44" t="s">
        <v>2872</v>
      </c>
      <c r="F412" s="44" t="s">
        <v>2873</v>
      </c>
      <c r="G412" s="44" t="s">
        <v>2874</v>
      </c>
      <c r="H412" s="44">
        <v>2480</v>
      </c>
      <c r="I412" s="44">
        <v>2280</v>
      </c>
      <c r="J412" s="44" t="s">
        <v>2184</v>
      </c>
      <c r="K412" s="44" t="s">
        <v>113</v>
      </c>
      <c r="L412" s="44" t="s">
        <v>38</v>
      </c>
      <c r="M412" s="44" t="s">
        <v>2875</v>
      </c>
      <c r="N412" s="44" t="s">
        <v>2876</v>
      </c>
      <c r="O412" s="44" t="s">
        <v>183</v>
      </c>
      <c r="P412" s="44" t="s">
        <v>2877</v>
      </c>
      <c r="Q412" s="44" t="s">
        <v>2878</v>
      </c>
      <c r="R412" s="44" t="s">
        <v>44</v>
      </c>
      <c r="S412" s="44" t="s">
        <v>45</v>
      </c>
      <c r="T412" s="44" t="s">
        <v>46</v>
      </c>
      <c r="U412" s="44" t="s">
        <v>46</v>
      </c>
      <c r="V412" s="44" t="s">
        <v>47</v>
      </c>
      <c r="W412" s="44" t="s">
        <v>46</v>
      </c>
      <c r="X412" s="44" t="s">
        <v>46</v>
      </c>
      <c r="Y412" s="44" t="s">
        <v>46</v>
      </c>
      <c r="Z412" s="44" t="s">
        <v>46</v>
      </c>
      <c r="AA412" s="44" t="s">
        <v>46</v>
      </c>
      <c r="AB412" s="44" t="s">
        <v>2879</v>
      </c>
    </row>
    <row r="413" spans="1:28">
      <c r="A413" s="44" t="s">
        <v>166</v>
      </c>
      <c r="B413" s="44" t="s">
        <v>2649</v>
      </c>
      <c r="C413" s="44" t="s">
        <v>2650</v>
      </c>
      <c r="D413" s="44" t="s">
        <v>2880</v>
      </c>
      <c r="E413" s="44" t="s">
        <v>2881</v>
      </c>
      <c r="F413" s="44" t="s">
        <v>2882</v>
      </c>
      <c r="G413" s="44" t="s">
        <v>2883</v>
      </c>
      <c r="H413" s="44">
        <v>2480</v>
      </c>
      <c r="I413" s="44">
        <v>2280</v>
      </c>
      <c r="J413" s="44" t="s">
        <v>2184</v>
      </c>
      <c r="K413" s="44" t="s">
        <v>113</v>
      </c>
      <c r="L413" s="44" t="s">
        <v>38</v>
      </c>
      <c r="M413" s="44" t="s">
        <v>2884</v>
      </c>
      <c r="N413" s="44" t="s">
        <v>2876</v>
      </c>
      <c r="O413" s="44" t="s">
        <v>2858</v>
      </c>
      <c r="P413" s="44" t="s">
        <v>2885</v>
      </c>
      <c r="Q413" s="44" t="s">
        <v>2886</v>
      </c>
      <c r="R413" s="44" t="s">
        <v>44</v>
      </c>
      <c r="S413" s="44" t="s">
        <v>45</v>
      </c>
      <c r="T413" s="44" t="s">
        <v>46</v>
      </c>
      <c r="U413" s="44" t="s">
        <v>46</v>
      </c>
      <c r="V413" s="44" t="s">
        <v>47</v>
      </c>
      <c r="W413" s="44" t="s">
        <v>46</v>
      </c>
      <c r="X413" s="44" t="s">
        <v>46</v>
      </c>
      <c r="Y413" s="44" t="s">
        <v>46</v>
      </c>
      <c r="Z413" s="44" t="s">
        <v>46</v>
      </c>
      <c r="AA413" s="44" t="s">
        <v>46</v>
      </c>
      <c r="AB413" s="44" t="s">
        <v>2887</v>
      </c>
    </row>
    <row r="414" spans="1:28">
      <c r="A414" s="44" t="s">
        <v>155</v>
      </c>
      <c r="B414" s="44" t="s">
        <v>2649</v>
      </c>
      <c r="C414" s="44" t="s">
        <v>2650</v>
      </c>
      <c r="D414" s="44" t="s">
        <v>2888</v>
      </c>
      <c r="E414" s="44" t="s">
        <v>2889</v>
      </c>
      <c r="F414" s="44" t="s">
        <v>2890</v>
      </c>
      <c r="G414" s="44" t="s">
        <v>2891</v>
      </c>
      <c r="H414" s="44">
        <v>1280</v>
      </c>
      <c r="I414" s="44">
        <v>1090</v>
      </c>
      <c r="J414" s="44" t="s">
        <v>102</v>
      </c>
      <c r="K414" s="44" t="s">
        <v>71</v>
      </c>
      <c r="L414" s="44" t="s">
        <v>38</v>
      </c>
      <c r="M414" s="44" t="s">
        <v>2892</v>
      </c>
      <c r="N414" s="44" t="s">
        <v>1243</v>
      </c>
      <c r="O414" s="44" t="s">
        <v>2277</v>
      </c>
      <c r="P414" s="44" t="s">
        <v>2893</v>
      </c>
      <c r="Q414" s="44" t="s">
        <v>2894</v>
      </c>
      <c r="R414" s="44" t="s">
        <v>44</v>
      </c>
      <c r="S414" s="44" t="s">
        <v>45</v>
      </c>
      <c r="T414" s="44" t="s">
        <v>46</v>
      </c>
      <c r="U414" s="44" t="s">
        <v>46</v>
      </c>
      <c r="V414" s="44" t="s">
        <v>47</v>
      </c>
      <c r="W414" s="44" t="s">
        <v>46</v>
      </c>
      <c r="X414" s="44" t="s">
        <v>46</v>
      </c>
      <c r="Y414" s="44" t="s">
        <v>46</v>
      </c>
      <c r="Z414" s="44" t="s">
        <v>46</v>
      </c>
      <c r="AA414" s="44" t="s">
        <v>46</v>
      </c>
      <c r="AB414" s="44" t="s">
        <v>2895</v>
      </c>
    </row>
    <row r="415" spans="1:28">
      <c r="A415" s="44" t="s">
        <v>166</v>
      </c>
      <c r="B415" s="44" t="s">
        <v>2649</v>
      </c>
      <c r="C415" s="44" t="s">
        <v>2650</v>
      </c>
      <c r="D415" s="44" t="s">
        <v>2896</v>
      </c>
      <c r="E415" s="44" t="s">
        <v>2897</v>
      </c>
      <c r="F415" s="44" t="s">
        <v>2898</v>
      </c>
      <c r="G415" s="44" t="s">
        <v>2899</v>
      </c>
      <c r="H415" s="44">
        <v>3680</v>
      </c>
      <c r="I415" s="44">
        <v>2290</v>
      </c>
      <c r="J415" s="44" t="s">
        <v>46</v>
      </c>
      <c r="K415" s="44" t="s">
        <v>113</v>
      </c>
      <c r="L415" s="44" t="s">
        <v>38</v>
      </c>
      <c r="M415" s="44" t="s">
        <v>2900</v>
      </c>
      <c r="N415" s="44" t="s">
        <v>2762</v>
      </c>
      <c r="O415" s="44" t="s">
        <v>2277</v>
      </c>
      <c r="P415" s="44" t="s">
        <v>2901</v>
      </c>
      <c r="Q415" s="44" t="s">
        <v>2764</v>
      </c>
      <c r="R415" s="44" t="s">
        <v>44</v>
      </c>
      <c r="S415" s="44" t="s">
        <v>45</v>
      </c>
      <c r="T415" s="44" t="s">
        <v>46</v>
      </c>
      <c r="U415" s="44" t="s">
        <v>46</v>
      </c>
      <c r="V415" s="44" t="s">
        <v>47</v>
      </c>
      <c r="W415" s="44" t="s">
        <v>46</v>
      </c>
      <c r="X415" s="44" t="s">
        <v>46</v>
      </c>
      <c r="Y415" s="44" t="s">
        <v>46</v>
      </c>
      <c r="Z415" s="44" t="s">
        <v>46</v>
      </c>
      <c r="AA415" s="44" t="s">
        <v>46</v>
      </c>
      <c r="AB415" s="44" t="s">
        <v>2902</v>
      </c>
    </row>
    <row r="416" spans="1:28">
      <c r="A416" s="44" t="s">
        <v>155</v>
      </c>
      <c r="B416" s="44" t="s">
        <v>2649</v>
      </c>
      <c r="C416" s="44" t="s">
        <v>2650</v>
      </c>
      <c r="D416" s="44" t="s">
        <v>2903</v>
      </c>
      <c r="E416" s="44" t="s">
        <v>2904</v>
      </c>
      <c r="F416" s="44" t="s">
        <v>2905</v>
      </c>
      <c r="G416" s="44" t="s">
        <v>2906</v>
      </c>
      <c r="H416" s="44">
        <v>3280</v>
      </c>
      <c r="I416" s="44">
        <v>2680</v>
      </c>
      <c r="J416" s="44" t="s">
        <v>2907</v>
      </c>
      <c r="K416" s="44" t="s">
        <v>71</v>
      </c>
      <c r="L416" s="44" t="s">
        <v>38</v>
      </c>
      <c r="M416" s="44" t="s">
        <v>2908</v>
      </c>
      <c r="N416" s="44" t="s">
        <v>1631</v>
      </c>
      <c r="O416" s="44" t="s">
        <v>287</v>
      </c>
      <c r="P416" s="44" t="s">
        <v>2909</v>
      </c>
      <c r="Q416" s="44" t="s">
        <v>2910</v>
      </c>
      <c r="R416" s="44" t="s">
        <v>44</v>
      </c>
      <c r="S416" s="44" t="s">
        <v>45</v>
      </c>
      <c r="T416" s="44" t="s">
        <v>46</v>
      </c>
      <c r="U416" s="44" t="s">
        <v>46</v>
      </c>
      <c r="V416" s="44" t="s">
        <v>47</v>
      </c>
      <c r="W416" s="44" t="s">
        <v>46</v>
      </c>
      <c r="X416" s="44" t="s">
        <v>46</v>
      </c>
      <c r="Y416" s="44" t="s">
        <v>46</v>
      </c>
      <c r="Z416" s="44" t="s">
        <v>46</v>
      </c>
      <c r="AA416" s="44" t="s">
        <v>46</v>
      </c>
      <c r="AB416" s="44" t="s">
        <v>2911</v>
      </c>
    </row>
    <row r="417" spans="1:28">
      <c r="A417" s="44" t="s">
        <v>29</v>
      </c>
      <c r="B417" s="44" t="s">
        <v>2912</v>
      </c>
      <c r="C417" s="44" t="s">
        <v>2913</v>
      </c>
      <c r="D417" s="44" t="s">
        <v>2914</v>
      </c>
      <c r="E417" s="44" t="s">
        <v>2915</v>
      </c>
      <c r="F417" s="44" t="s">
        <v>2916</v>
      </c>
      <c r="G417" s="44" t="s">
        <v>2917</v>
      </c>
      <c r="H417" s="44">
        <v>18090</v>
      </c>
      <c r="I417" s="44">
        <v>16300</v>
      </c>
      <c r="J417" s="44" t="s">
        <v>532</v>
      </c>
      <c r="K417" s="44" t="s">
        <v>113</v>
      </c>
      <c r="L417" s="44" t="s">
        <v>38</v>
      </c>
      <c r="M417" s="44" t="s">
        <v>2918</v>
      </c>
      <c r="N417" s="44" t="s">
        <v>551</v>
      </c>
      <c r="O417" s="44" t="s">
        <v>74</v>
      </c>
      <c r="P417" s="44" t="s">
        <v>2919</v>
      </c>
      <c r="Q417" s="44" t="s">
        <v>2920</v>
      </c>
      <c r="R417" s="44" t="s">
        <v>61</v>
      </c>
      <c r="S417" s="44" t="s">
        <v>77</v>
      </c>
      <c r="T417" s="44" t="s">
        <v>46</v>
      </c>
      <c r="U417" s="44" t="s">
        <v>78</v>
      </c>
      <c r="V417" s="44" t="s">
        <v>47</v>
      </c>
      <c r="W417" s="44" t="s">
        <v>2921</v>
      </c>
      <c r="X417" s="44" t="s">
        <v>46</v>
      </c>
      <c r="Y417" s="44" t="s">
        <v>46</v>
      </c>
      <c r="Z417" s="44" t="s">
        <v>46</v>
      </c>
      <c r="AA417" s="44" t="s">
        <v>46</v>
      </c>
      <c r="AB417" s="44" t="s">
        <v>2922</v>
      </c>
    </row>
    <row r="418" spans="1:28">
      <c r="A418" s="44" t="s">
        <v>166</v>
      </c>
      <c r="B418" s="44" t="s">
        <v>2912</v>
      </c>
      <c r="C418" s="44" t="s">
        <v>2913</v>
      </c>
      <c r="D418" s="44" t="s">
        <v>2923</v>
      </c>
      <c r="E418" s="44" t="s">
        <v>2924</v>
      </c>
      <c r="F418" s="44" t="s">
        <v>2925</v>
      </c>
      <c r="G418" s="44" t="s">
        <v>2926</v>
      </c>
      <c r="H418" s="44">
        <v>5990</v>
      </c>
      <c r="I418" s="44">
        <v>4540</v>
      </c>
      <c r="J418" s="44" t="s">
        <v>2927</v>
      </c>
      <c r="K418" s="44" t="s">
        <v>37</v>
      </c>
      <c r="L418" s="44" t="s">
        <v>38</v>
      </c>
      <c r="M418" s="44" t="s">
        <v>2928</v>
      </c>
      <c r="N418" s="44" t="s">
        <v>2752</v>
      </c>
      <c r="O418" s="44" t="s">
        <v>287</v>
      </c>
      <c r="P418" s="44" t="s">
        <v>2929</v>
      </c>
      <c r="Q418" s="44" t="s">
        <v>2930</v>
      </c>
      <c r="R418" s="44" t="s">
        <v>61</v>
      </c>
      <c r="S418" s="44" t="s">
        <v>45</v>
      </c>
      <c r="T418" s="44" t="s">
        <v>46</v>
      </c>
      <c r="U418" s="44" t="s">
        <v>46</v>
      </c>
      <c r="V418" s="44" t="s">
        <v>47</v>
      </c>
      <c r="W418" s="44" t="s">
        <v>46</v>
      </c>
      <c r="X418" s="44" t="s">
        <v>46</v>
      </c>
      <c r="Y418" s="44" t="s">
        <v>46</v>
      </c>
      <c r="Z418" s="44" t="s">
        <v>46</v>
      </c>
      <c r="AA418" s="44" t="s">
        <v>46</v>
      </c>
      <c r="AB418" s="44" t="s">
        <v>2931</v>
      </c>
    </row>
    <row r="419" spans="1:28">
      <c r="A419" s="44" t="s">
        <v>29</v>
      </c>
      <c r="B419" s="44" t="s">
        <v>2912</v>
      </c>
      <c r="C419" s="44" t="s">
        <v>2913</v>
      </c>
      <c r="D419" s="44" t="s">
        <v>2932</v>
      </c>
      <c r="E419" s="44" t="s">
        <v>2933</v>
      </c>
      <c r="F419" s="44" t="s">
        <v>2934</v>
      </c>
      <c r="G419" s="44" t="s">
        <v>2935</v>
      </c>
      <c r="H419" s="44">
        <v>16400</v>
      </c>
      <c r="I419" s="44">
        <v>13600</v>
      </c>
      <c r="J419" s="44" t="s">
        <v>2770</v>
      </c>
      <c r="K419" s="44" t="s">
        <v>56</v>
      </c>
      <c r="L419" s="44" t="s">
        <v>38</v>
      </c>
      <c r="M419" s="44" t="s">
        <v>2936</v>
      </c>
      <c r="N419" s="44" t="s">
        <v>551</v>
      </c>
      <c r="O419" s="44" t="s">
        <v>74</v>
      </c>
      <c r="P419" s="44" t="s">
        <v>2937</v>
      </c>
      <c r="Q419" s="44" t="s">
        <v>2938</v>
      </c>
      <c r="R419" s="44" t="s">
        <v>61</v>
      </c>
      <c r="S419" s="44" t="s">
        <v>77</v>
      </c>
      <c r="T419" s="44" t="s">
        <v>46</v>
      </c>
      <c r="U419" s="44" t="s">
        <v>78</v>
      </c>
      <c r="V419" s="44" t="s">
        <v>47</v>
      </c>
      <c r="W419" s="44" t="s">
        <v>2921</v>
      </c>
      <c r="X419" s="44" t="s">
        <v>46</v>
      </c>
      <c r="Y419" s="44" t="s">
        <v>46</v>
      </c>
      <c r="Z419" s="44" t="s">
        <v>46</v>
      </c>
      <c r="AA419" s="44" t="s">
        <v>46</v>
      </c>
      <c r="AB419" s="44" t="s">
        <v>2939</v>
      </c>
    </row>
    <row r="420" spans="1:28">
      <c r="A420" s="44" t="s">
        <v>155</v>
      </c>
      <c r="B420" s="44" t="s">
        <v>2940</v>
      </c>
      <c r="C420" s="44" t="s">
        <v>2941</v>
      </c>
      <c r="D420" s="44" t="s">
        <v>2942</v>
      </c>
      <c r="E420" s="44" t="s">
        <v>2943</v>
      </c>
      <c r="F420" s="44" t="s">
        <v>2944</v>
      </c>
      <c r="G420" s="44" t="s">
        <v>2945</v>
      </c>
      <c r="H420" s="44">
        <v>4590</v>
      </c>
      <c r="I420" s="44">
        <v>2690</v>
      </c>
      <c r="J420" s="44" t="s">
        <v>2946</v>
      </c>
      <c r="K420" s="44" t="s">
        <v>37</v>
      </c>
      <c r="L420" s="44" t="s">
        <v>38</v>
      </c>
      <c r="M420" s="44" t="s">
        <v>2947</v>
      </c>
      <c r="N420" s="44" t="s">
        <v>2948</v>
      </c>
      <c r="O420" s="44" t="s">
        <v>2949</v>
      </c>
      <c r="P420" s="44" t="s">
        <v>46</v>
      </c>
      <c r="Q420" s="44" t="s">
        <v>2950</v>
      </c>
      <c r="R420" s="44" t="s">
        <v>44</v>
      </c>
      <c r="S420" s="44" t="s">
        <v>45</v>
      </c>
      <c r="T420" s="44" t="s">
        <v>46</v>
      </c>
      <c r="U420" s="44" t="s">
        <v>46</v>
      </c>
      <c r="V420" s="44" t="s">
        <v>47</v>
      </c>
      <c r="W420" s="44" t="s">
        <v>47</v>
      </c>
      <c r="X420" s="44" t="s">
        <v>46</v>
      </c>
      <c r="Y420" s="44" t="s">
        <v>46</v>
      </c>
      <c r="Z420" s="44" t="s">
        <v>46</v>
      </c>
      <c r="AA420" s="44" t="s">
        <v>46</v>
      </c>
      <c r="AB420" s="44" t="s">
        <v>2951</v>
      </c>
    </row>
    <row r="421" spans="1:28">
      <c r="A421" s="44" t="s">
        <v>155</v>
      </c>
      <c r="B421" s="44" t="s">
        <v>2940</v>
      </c>
      <c r="C421" s="44" t="s">
        <v>2941</v>
      </c>
      <c r="D421" s="44" t="s">
        <v>2952</v>
      </c>
      <c r="E421" s="44" t="s">
        <v>2953</v>
      </c>
      <c r="F421" s="44" t="s">
        <v>2954</v>
      </c>
      <c r="G421" s="44" t="s">
        <v>2955</v>
      </c>
      <c r="H421" s="44">
        <v>4990</v>
      </c>
      <c r="I421" s="44">
        <v>3890</v>
      </c>
      <c r="J421" s="44" t="s">
        <v>2956</v>
      </c>
      <c r="K421" s="44" t="s">
        <v>37</v>
      </c>
      <c r="L421" s="44" t="s">
        <v>38</v>
      </c>
      <c r="M421" s="44" t="s">
        <v>2957</v>
      </c>
      <c r="N421" s="44" t="s">
        <v>2948</v>
      </c>
      <c r="O421" s="44" t="s">
        <v>2958</v>
      </c>
      <c r="P421" s="44" t="s">
        <v>46</v>
      </c>
      <c r="Q421" s="44" t="s">
        <v>2959</v>
      </c>
      <c r="R421" s="44" t="s">
        <v>44</v>
      </c>
      <c r="S421" s="44" t="s">
        <v>45</v>
      </c>
      <c r="T421" s="44" t="s">
        <v>46</v>
      </c>
      <c r="U421" s="44" t="s">
        <v>46</v>
      </c>
      <c r="V421" s="44" t="s">
        <v>47</v>
      </c>
      <c r="W421" s="44" t="s">
        <v>47</v>
      </c>
      <c r="X421" s="44" t="s">
        <v>46</v>
      </c>
      <c r="Y421" s="44" t="s">
        <v>46</v>
      </c>
      <c r="Z421" s="44" t="s">
        <v>46</v>
      </c>
      <c r="AA421" s="44" t="s">
        <v>46</v>
      </c>
      <c r="AB421" s="44" t="s">
        <v>2960</v>
      </c>
    </row>
    <row r="422" spans="1:28">
      <c r="A422" s="44" t="s">
        <v>29</v>
      </c>
      <c r="B422" s="44" t="s">
        <v>2912</v>
      </c>
      <c r="C422" s="44" t="s">
        <v>2913</v>
      </c>
      <c r="D422" s="44" t="s">
        <v>2961</v>
      </c>
      <c r="E422" s="44" t="s">
        <v>2962</v>
      </c>
      <c r="F422" s="44" t="s">
        <v>2963</v>
      </c>
      <c r="G422" s="44" t="s">
        <v>2964</v>
      </c>
      <c r="H422" s="44">
        <v>20490</v>
      </c>
      <c r="I422" s="44">
        <v>18500</v>
      </c>
      <c r="J422" s="44" t="s">
        <v>2965</v>
      </c>
      <c r="K422" s="44" t="s">
        <v>113</v>
      </c>
      <c r="L422" s="44" t="s">
        <v>38</v>
      </c>
      <c r="M422" s="44" t="s">
        <v>46</v>
      </c>
      <c r="N422" s="44" t="s">
        <v>73</v>
      </c>
      <c r="O422" s="44" t="s">
        <v>2966</v>
      </c>
      <c r="P422" s="44" t="s">
        <v>2937</v>
      </c>
      <c r="Q422" s="44" t="s">
        <v>2967</v>
      </c>
      <c r="R422" s="44" t="s">
        <v>61</v>
      </c>
      <c r="S422" s="44" t="s">
        <v>77</v>
      </c>
      <c r="T422" s="44" t="s">
        <v>46</v>
      </c>
      <c r="U422" s="44" t="s">
        <v>78</v>
      </c>
      <c r="V422" s="44" t="s">
        <v>47</v>
      </c>
      <c r="W422" s="44" t="s">
        <v>2921</v>
      </c>
      <c r="X422" s="44" t="s">
        <v>46</v>
      </c>
      <c r="Y422" s="44" t="s">
        <v>46</v>
      </c>
      <c r="Z422" s="44" t="s">
        <v>46</v>
      </c>
      <c r="AA422" s="44" t="s">
        <v>46</v>
      </c>
      <c r="AB422" s="44" t="s">
        <v>2968</v>
      </c>
    </row>
    <row r="423" spans="1:28">
      <c r="A423" s="44" t="s">
        <v>50</v>
      </c>
      <c r="B423" s="44" t="s">
        <v>2912</v>
      </c>
      <c r="C423" s="44" t="s">
        <v>2913</v>
      </c>
      <c r="D423" s="44" t="s">
        <v>2969</v>
      </c>
      <c r="E423" s="44" t="s">
        <v>2970</v>
      </c>
      <c r="F423" s="44" t="s">
        <v>2971</v>
      </c>
      <c r="G423" s="44" t="s">
        <v>2972</v>
      </c>
      <c r="H423" s="44">
        <v>9100</v>
      </c>
      <c r="I423" s="44">
        <v>7900</v>
      </c>
      <c r="J423" s="44" t="s">
        <v>2973</v>
      </c>
      <c r="K423" s="44" t="s">
        <v>37</v>
      </c>
      <c r="L423" s="44" t="s">
        <v>38</v>
      </c>
      <c r="M423" s="44" t="s">
        <v>2974</v>
      </c>
      <c r="N423" s="44" t="s">
        <v>85</v>
      </c>
      <c r="O423" s="44" t="s">
        <v>2975</v>
      </c>
      <c r="P423" s="44" t="s">
        <v>2976</v>
      </c>
      <c r="Q423" s="44" t="s">
        <v>2977</v>
      </c>
      <c r="R423" s="44" t="s">
        <v>61</v>
      </c>
      <c r="S423" s="44" t="s">
        <v>62</v>
      </c>
      <c r="T423" s="44" t="s">
        <v>63</v>
      </c>
      <c r="U423" s="44" t="s">
        <v>46</v>
      </c>
      <c r="V423" s="44" t="s">
        <v>47</v>
      </c>
      <c r="W423" s="44" t="s">
        <v>2978</v>
      </c>
      <c r="X423" s="44" t="s">
        <v>46</v>
      </c>
      <c r="Y423" s="44" t="s">
        <v>46</v>
      </c>
      <c r="Z423" s="44">
        <v>102</v>
      </c>
      <c r="AA423" s="44">
        <v>500</v>
      </c>
      <c r="AB423" s="44" t="s">
        <v>2979</v>
      </c>
    </row>
    <row r="424" spans="1:28">
      <c r="A424" s="44" t="s">
        <v>50</v>
      </c>
      <c r="B424" s="44" t="s">
        <v>2912</v>
      </c>
      <c r="C424" s="44" t="s">
        <v>2913</v>
      </c>
      <c r="D424" s="44" t="s">
        <v>2980</v>
      </c>
      <c r="E424" s="44" t="s">
        <v>2981</v>
      </c>
      <c r="F424" s="44" t="s">
        <v>2982</v>
      </c>
      <c r="G424" s="44" t="s">
        <v>2983</v>
      </c>
      <c r="H424" s="44">
        <v>21500</v>
      </c>
      <c r="I424" s="44">
        <v>17000</v>
      </c>
      <c r="J424" s="44" t="s">
        <v>2984</v>
      </c>
      <c r="K424" s="44" t="s">
        <v>56</v>
      </c>
      <c r="L424" s="44" t="s">
        <v>38</v>
      </c>
      <c r="M424" s="44" t="s">
        <v>2985</v>
      </c>
      <c r="N424" s="44" t="s">
        <v>94</v>
      </c>
      <c r="O424" s="44" t="s">
        <v>1462</v>
      </c>
      <c r="P424" s="44" t="s">
        <v>2986</v>
      </c>
      <c r="Q424" s="44" t="s">
        <v>2987</v>
      </c>
      <c r="R424" s="44" t="s">
        <v>44</v>
      </c>
      <c r="S424" s="44" t="s">
        <v>45</v>
      </c>
      <c r="T424" s="44" t="s">
        <v>46</v>
      </c>
      <c r="U424" s="44" t="s">
        <v>46</v>
      </c>
      <c r="V424" s="44" t="s">
        <v>47</v>
      </c>
      <c r="W424" s="44" t="s">
        <v>47</v>
      </c>
      <c r="X424" s="44" t="s">
        <v>46</v>
      </c>
      <c r="Y424" s="44" t="s">
        <v>46</v>
      </c>
      <c r="Z424" s="44" t="s">
        <v>46</v>
      </c>
      <c r="AA424" s="44" t="s">
        <v>46</v>
      </c>
      <c r="AB424" s="44" t="s">
        <v>2988</v>
      </c>
    </row>
    <row r="425" spans="1:28">
      <c r="A425" s="44" t="s">
        <v>50</v>
      </c>
      <c r="B425" s="44" t="s">
        <v>2912</v>
      </c>
      <c r="C425" s="44" t="s">
        <v>2913</v>
      </c>
      <c r="D425" s="44" t="s">
        <v>2989</v>
      </c>
      <c r="E425" s="44" t="s">
        <v>2990</v>
      </c>
      <c r="F425" s="44" t="s">
        <v>2991</v>
      </c>
      <c r="G425" s="44" t="s">
        <v>2992</v>
      </c>
      <c r="H425" s="44">
        <v>16600</v>
      </c>
      <c r="I425" s="44">
        <v>14000</v>
      </c>
      <c r="J425" s="44" t="s">
        <v>210</v>
      </c>
      <c r="K425" s="44" t="s">
        <v>56</v>
      </c>
      <c r="L425" s="44" t="s">
        <v>38</v>
      </c>
      <c r="M425" s="44" t="s">
        <v>2993</v>
      </c>
      <c r="N425" s="44" t="s">
        <v>94</v>
      </c>
      <c r="O425" s="44" t="s">
        <v>287</v>
      </c>
      <c r="P425" s="44" t="s">
        <v>2994</v>
      </c>
      <c r="Q425" s="44" t="s">
        <v>2995</v>
      </c>
      <c r="R425" s="44" t="s">
        <v>44</v>
      </c>
      <c r="S425" s="44" t="s">
        <v>45</v>
      </c>
      <c r="T425" s="44" t="s">
        <v>46</v>
      </c>
      <c r="U425" s="44" t="s">
        <v>46</v>
      </c>
      <c r="V425" s="44" t="s">
        <v>47</v>
      </c>
      <c r="W425" s="44" t="s">
        <v>47</v>
      </c>
      <c r="X425" s="44" t="s">
        <v>46</v>
      </c>
      <c r="Y425" s="44" t="s">
        <v>46</v>
      </c>
      <c r="Z425" s="44" t="s">
        <v>46</v>
      </c>
      <c r="AA425" s="44" t="s">
        <v>46</v>
      </c>
      <c r="AB425" s="44" t="s">
        <v>2996</v>
      </c>
    </row>
    <row r="426" spans="1:28">
      <c r="A426" s="44" t="s">
        <v>50</v>
      </c>
      <c r="B426" s="44" t="s">
        <v>2912</v>
      </c>
      <c r="C426" s="44" t="s">
        <v>2913</v>
      </c>
      <c r="D426" s="44" t="s">
        <v>2997</v>
      </c>
      <c r="E426" s="44" t="s">
        <v>2998</v>
      </c>
      <c r="F426" s="44" t="s">
        <v>2999</v>
      </c>
      <c r="G426" s="44" t="s">
        <v>3000</v>
      </c>
      <c r="H426" s="44">
        <v>21600</v>
      </c>
      <c r="I426" s="44">
        <v>19300</v>
      </c>
      <c r="J426" s="44" t="s">
        <v>46</v>
      </c>
      <c r="K426" s="44" t="s">
        <v>46</v>
      </c>
      <c r="L426" s="44" t="s">
        <v>38</v>
      </c>
      <c r="M426" s="44" t="s">
        <v>46</v>
      </c>
      <c r="N426" s="44" t="s">
        <v>94</v>
      </c>
      <c r="O426" s="44" t="s">
        <v>287</v>
      </c>
      <c r="P426" s="44" t="s">
        <v>2986</v>
      </c>
      <c r="Q426" s="44" t="s">
        <v>2987</v>
      </c>
      <c r="R426" s="44" t="s">
        <v>44</v>
      </c>
      <c r="S426" s="44" t="s">
        <v>45</v>
      </c>
      <c r="T426" s="44" t="s">
        <v>46</v>
      </c>
      <c r="U426" s="44" t="s">
        <v>46</v>
      </c>
      <c r="V426" s="44" t="s">
        <v>47</v>
      </c>
      <c r="W426" s="44" t="s">
        <v>47</v>
      </c>
      <c r="X426" s="44" t="s">
        <v>46</v>
      </c>
      <c r="Y426" s="44" t="s">
        <v>46</v>
      </c>
      <c r="Z426" s="44" t="s">
        <v>46</v>
      </c>
      <c r="AA426" s="44" t="s">
        <v>46</v>
      </c>
      <c r="AB426" s="44" t="s">
        <v>3001</v>
      </c>
    </row>
    <row r="427" spans="1:28">
      <c r="A427" s="44" t="s">
        <v>29</v>
      </c>
      <c r="B427" s="44" t="s">
        <v>2912</v>
      </c>
      <c r="C427" s="44" t="s">
        <v>2913</v>
      </c>
      <c r="D427" s="44" t="s">
        <v>3002</v>
      </c>
      <c r="E427" s="44" t="s">
        <v>3003</v>
      </c>
      <c r="F427" s="44" t="s">
        <v>3004</v>
      </c>
      <c r="G427" s="44" t="s">
        <v>3005</v>
      </c>
      <c r="H427" s="44">
        <v>22490</v>
      </c>
      <c r="I427" s="44">
        <v>18900</v>
      </c>
      <c r="J427" s="44" t="s">
        <v>2240</v>
      </c>
      <c r="K427" s="44" t="s">
        <v>123</v>
      </c>
      <c r="L427" s="44" t="s">
        <v>38</v>
      </c>
      <c r="M427" s="44" t="s">
        <v>3006</v>
      </c>
      <c r="N427" s="44" t="s">
        <v>551</v>
      </c>
      <c r="O427" s="44" t="s">
        <v>138</v>
      </c>
      <c r="P427" s="44" t="s">
        <v>1420</v>
      </c>
      <c r="Q427" s="44" t="s">
        <v>3007</v>
      </c>
      <c r="R427" s="44" t="s">
        <v>61</v>
      </c>
      <c r="S427" s="44" t="s">
        <v>45</v>
      </c>
      <c r="T427" s="44" t="s">
        <v>46</v>
      </c>
      <c r="U427" s="44" t="s">
        <v>46</v>
      </c>
      <c r="V427" s="44" t="s">
        <v>47</v>
      </c>
      <c r="W427" s="44" t="s">
        <v>47</v>
      </c>
      <c r="X427" s="44" t="s">
        <v>46</v>
      </c>
      <c r="Y427" s="44" t="s">
        <v>46</v>
      </c>
      <c r="Z427" s="44" t="s">
        <v>46</v>
      </c>
      <c r="AA427" s="44" t="s">
        <v>46</v>
      </c>
      <c r="AB427" s="44" t="s">
        <v>3008</v>
      </c>
    </row>
    <row r="428" spans="1:28">
      <c r="A428" s="44" t="s">
        <v>29</v>
      </c>
      <c r="B428" s="44" t="s">
        <v>2912</v>
      </c>
      <c r="C428" s="44" t="s">
        <v>2913</v>
      </c>
      <c r="D428" s="44" t="s">
        <v>3009</v>
      </c>
      <c r="E428" s="44" t="s">
        <v>3010</v>
      </c>
      <c r="F428" s="44" t="s">
        <v>3011</v>
      </c>
      <c r="G428" s="44" t="s">
        <v>3012</v>
      </c>
      <c r="H428" s="44">
        <v>9490</v>
      </c>
      <c r="I428" s="44">
        <v>8500</v>
      </c>
      <c r="J428" s="44" t="s">
        <v>3013</v>
      </c>
      <c r="K428" s="44" t="s">
        <v>37</v>
      </c>
      <c r="L428" s="44" t="s">
        <v>38</v>
      </c>
      <c r="M428" s="44" t="s">
        <v>46</v>
      </c>
      <c r="N428" s="44" t="s">
        <v>40</v>
      </c>
      <c r="O428" s="44" t="s">
        <v>287</v>
      </c>
      <c r="P428" s="44" t="s">
        <v>3014</v>
      </c>
      <c r="Q428" s="44" t="s">
        <v>3015</v>
      </c>
      <c r="R428" s="44" t="s">
        <v>61</v>
      </c>
      <c r="S428" s="44" t="s">
        <v>45</v>
      </c>
      <c r="T428" s="44" t="s">
        <v>46</v>
      </c>
      <c r="U428" s="44" t="s">
        <v>46</v>
      </c>
      <c r="V428" s="44" t="s">
        <v>47</v>
      </c>
      <c r="W428" s="44" t="s">
        <v>47</v>
      </c>
      <c r="X428" s="44" t="s">
        <v>46</v>
      </c>
      <c r="Y428" s="44" t="s">
        <v>46</v>
      </c>
      <c r="Z428" s="44" t="s">
        <v>46</v>
      </c>
      <c r="AA428" s="44" t="s">
        <v>46</v>
      </c>
      <c r="AB428" s="44" t="s">
        <v>3016</v>
      </c>
    </row>
    <row r="429" spans="1:28">
      <c r="A429" s="44" t="s">
        <v>50</v>
      </c>
      <c r="B429" s="44" t="s">
        <v>2912</v>
      </c>
      <c r="C429" s="44" t="s">
        <v>2913</v>
      </c>
      <c r="D429" s="44" t="s">
        <v>3017</v>
      </c>
      <c r="E429" s="44" t="s">
        <v>3018</v>
      </c>
      <c r="F429" s="44" t="s">
        <v>3019</v>
      </c>
      <c r="G429" s="44" t="s">
        <v>3020</v>
      </c>
      <c r="H429" s="44">
        <v>27900</v>
      </c>
      <c r="I429" s="44">
        <v>22000</v>
      </c>
      <c r="J429" s="44" t="s">
        <v>210</v>
      </c>
      <c r="K429" s="44" t="s">
        <v>56</v>
      </c>
      <c r="L429" s="44" t="s">
        <v>38</v>
      </c>
      <c r="M429" s="44" t="s">
        <v>46</v>
      </c>
      <c r="N429" s="44" t="s">
        <v>94</v>
      </c>
      <c r="O429" s="44" t="s">
        <v>863</v>
      </c>
      <c r="P429" s="44" t="s">
        <v>259</v>
      </c>
      <c r="Q429" s="44" t="s">
        <v>3021</v>
      </c>
      <c r="R429" s="44" t="s">
        <v>44</v>
      </c>
      <c r="S429" s="44" t="s">
        <v>45</v>
      </c>
      <c r="T429" s="44" t="s">
        <v>46</v>
      </c>
      <c r="U429" s="44" t="s">
        <v>46</v>
      </c>
      <c r="V429" s="44" t="s">
        <v>47</v>
      </c>
      <c r="W429" s="44" t="s">
        <v>47</v>
      </c>
      <c r="X429" s="44" t="s">
        <v>46</v>
      </c>
      <c r="Y429" s="44" t="s">
        <v>46</v>
      </c>
      <c r="Z429" s="44" t="s">
        <v>46</v>
      </c>
      <c r="AA429" s="44" t="s">
        <v>46</v>
      </c>
      <c r="AB429" s="44" t="s">
        <v>3022</v>
      </c>
    </row>
    <row r="430" spans="1:28">
      <c r="A430" s="44" t="s">
        <v>50</v>
      </c>
      <c r="B430" s="44" t="s">
        <v>2912</v>
      </c>
      <c r="C430" s="44" t="s">
        <v>2913</v>
      </c>
      <c r="D430" s="44" t="s">
        <v>3023</v>
      </c>
      <c r="E430" s="44" t="s">
        <v>3024</v>
      </c>
      <c r="F430" s="44" t="s">
        <v>3025</v>
      </c>
      <c r="G430" s="44" t="s">
        <v>3026</v>
      </c>
      <c r="H430" s="44">
        <v>12890</v>
      </c>
      <c r="I430" s="44">
        <v>10900</v>
      </c>
      <c r="J430" s="44" t="s">
        <v>3027</v>
      </c>
      <c r="K430" s="44" t="s">
        <v>37</v>
      </c>
      <c r="L430" s="44" t="s">
        <v>38</v>
      </c>
      <c r="M430" s="44" t="s">
        <v>3028</v>
      </c>
      <c r="N430" s="44" t="s">
        <v>57</v>
      </c>
      <c r="O430" s="44" t="s">
        <v>287</v>
      </c>
      <c r="P430" s="44" t="s">
        <v>3029</v>
      </c>
      <c r="Q430" s="44" t="s">
        <v>3030</v>
      </c>
      <c r="R430" s="44" t="s">
        <v>61</v>
      </c>
      <c r="S430" s="44" t="s">
        <v>62</v>
      </c>
      <c r="T430" s="44" t="s">
        <v>63</v>
      </c>
      <c r="U430" s="44" t="s">
        <v>46</v>
      </c>
      <c r="V430" s="44" t="s">
        <v>47</v>
      </c>
      <c r="W430" s="44" t="s">
        <v>47</v>
      </c>
      <c r="X430" s="44" t="s">
        <v>46</v>
      </c>
      <c r="Y430" s="44" t="s">
        <v>46</v>
      </c>
      <c r="Z430" s="44">
        <v>129</v>
      </c>
      <c r="AA430" s="44">
        <v>500</v>
      </c>
      <c r="AB430" s="44" t="s">
        <v>3031</v>
      </c>
    </row>
    <row r="431" spans="1:28">
      <c r="A431" s="44" t="s">
        <v>50</v>
      </c>
      <c r="B431" s="44" t="s">
        <v>2912</v>
      </c>
      <c r="C431" s="44" t="s">
        <v>2913</v>
      </c>
      <c r="D431" s="44" t="s">
        <v>3032</v>
      </c>
      <c r="E431" s="44" t="s">
        <v>3033</v>
      </c>
      <c r="F431" s="44" t="s">
        <v>3034</v>
      </c>
      <c r="G431" s="44" t="s">
        <v>3035</v>
      </c>
      <c r="H431" s="44">
        <v>17390</v>
      </c>
      <c r="I431" s="44">
        <v>14200</v>
      </c>
      <c r="J431" s="44" t="s">
        <v>55</v>
      </c>
      <c r="K431" s="44" t="s">
        <v>56</v>
      </c>
      <c r="L431" s="44" t="s">
        <v>38</v>
      </c>
      <c r="M431" s="44" t="s">
        <v>3036</v>
      </c>
      <c r="N431" s="44" t="s">
        <v>57</v>
      </c>
      <c r="O431" s="44" t="s">
        <v>1462</v>
      </c>
      <c r="P431" s="44" t="s">
        <v>3037</v>
      </c>
      <c r="Q431" s="44" t="s">
        <v>3038</v>
      </c>
      <c r="R431" s="44" t="s">
        <v>61</v>
      </c>
      <c r="S431" s="44" t="s">
        <v>62</v>
      </c>
      <c r="T431" s="44" t="s">
        <v>63</v>
      </c>
      <c r="U431" s="44" t="s">
        <v>46</v>
      </c>
      <c r="V431" s="44" t="s">
        <v>47</v>
      </c>
      <c r="W431" s="44" t="s">
        <v>47</v>
      </c>
      <c r="X431" s="44" t="s">
        <v>46</v>
      </c>
      <c r="Y431" s="44" t="s">
        <v>46</v>
      </c>
      <c r="Z431" s="44">
        <v>210</v>
      </c>
      <c r="AA431" s="44">
        <v>1200</v>
      </c>
      <c r="AB431" s="44" t="s">
        <v>3039</v>
      </c>
    </row>
    <row r="432" spans="1:28">
      <c r="A432" s="44" t="s">
        <v>50</v>
      </c>
      <c r="B432" s="44" t="s">
        <v>2912</v>
      </c>
      <c r="C432" s="44" t="s">
        <v>2913</v>
      </c>
      <c r="D432" s="44" t="s">
        <v>3040</v>
      </c>
      <c r="E432" s="44" t="s">
        <v>3041</v>
      </c>
      <c r="F432" s="44" t="s">
        <v>3042</v>
      </c>
      <c r="G432" s="44" t="s">
        <v>3043</v>
      </c>
      <c r="H432" s="44">
        <v>18390</v>
      </c>
      <c r="I432" s="44">
        <v>16600</v>
      </c>
      <c r="J432" s="44" t="s">
        <v>112</v>
      </c>
      <c r="K432" s="44" t="s">
        <v>113</v>
      </c>
      <c r="L432" s="44" t="s">
        <v>38</v>
      </c>
      <c r="M432" s="44" t="s">
        <v>3036</v>
      </c>
      <c r="N432" s="44" t="s">
        <v>57</v>
      </c>
      <c r="O432" s="44" t="s">
        <v>1462</v>
      </c>
      <c r="P432" s="44" t="s">
        <v>3044</v>
      </c>
      <c r="Q432" s="44" t="s">
        <v>3045</v>
      </c>
      <c r="R432" s="44" t="s">
        <v>61</v>
      </c>
      <c r="S432" s="44" t="s">
        <v>62</v>
      </c>
      <c r="T432" s="44" t="s">
        <v>63</v>
      </c>
      <c r="U432" s="44" t="s">
        <v>46</v>
      </c>
      <c r="V432" s="44" t="s">
        <v>47</v>
      </c>
      <c r="W432" s="44" t="s">
        <v>47</v>
      </c>
      <c r="X432" s="44" t="s">
        <v>46</v>
      </c>
      <c r="Y432" s="44" t="s">
        <v>46</v>
      </c>
      <c r="Z432" s="44">
        <v>250</v>
      </c>
      <c r="AA432" s="44">
        <v>1200</v>
      </c>
      <c r="AB432" s="44" t="s">
        <v>3046</v>
      </c>
    </row>
    <row r="433" spans="1:28">
      <c r="A433" s="44" t="s">
        <v>50</v>
      </c>
      <c r="B433" s="44" t="s">
        <v>2912</v>
      </c>
      <c r="C433" s="44" t="s">
        <v>2913</v>
      </c>
      <c r="D433" s="44" t="s">
        <v>3047</v>
      </c>
      <c r="E433" s="44" t="s">
        <v>3048</v>
      </c>
      <c r="F433" s="44" t="s">
        <v>3049</v>
      </c>
      <c r="G433" s="44" t="s">
        <v>3050</v>
      </c>
      <c r="H433" s="44">
        <v>35900</v>
      </c>
      <c r="I433" s="44">
        <v>31400</v>
      </c>
      <c r="J433" s="44" t="s">
        <v>112</v>
      </c>
      <c r="K433" s="44" t="s">
        <v>113</v>
      </c>
      <c r="L433" s="44" t="s">
        <v>38</v>
      </c>
      <c r="M433" s="44" t="s">
        <v>46</v>
      </c>
      <c r="N433" s="44" t="s">
        <v>57</v>
      </c>
      <c r="O433" s="44" t="s">
        <v>863</v>
      </c>
      <c r="P433" s="44" t="s">
        <v>3051</v>
      </c>
      <c r="Q433" s="44" t="s">
        <v>3052</v>
      </c>
      <c r="R433" s="44" t="s">
        <v>61</v>
      </c>
      <c r="S433" s="44" t="s">
        <v>62</v>
      </c>
      <c r="T433" s="44" t="s">
        <v>63</v>
      </c>
      <c r="U433" s="44" t="s">
        <v>46</v>
      </c>
      <c r="V433" s="44" t="s">
        <v>47</v>
      </c>
      <c r="W433" s="44" t="s">
        <v>47</v>
      </c>
      <c r="X433" s="44" t="s">
        <v>46</v>
      </c>
      <c r="Y433" s="44" t="s">
        <v>46</v>
      </c>
      <c r="Z433" s="44">
        <v>606</v>
      </c>
      <c r="AA433" s="44">
        <v>2000</v>
      </c>
      <c r="AB433" s="44" t="s">
        <v>3053</v>
      </c>
    </row>
    <row r="434" spans="1:28">
      <c r="A434" s="44" t="s">
        <v>29</v>
      </c>
      <c r="B434" s="44" t="s">
        <v>2912</v>
      </c>
      <c r="C434" s="44" t="s">
        <v>2913</v>
      </c>
      <c r="D434" s="44" t="s">
        <v>3054</v>
      </c>
      <c r="E434" s="44" t="s">
        <v>3055</v>
      </c>
      <c r="F434" s="44" t="s">
        <v>3056</v>
      </c>
      <c r="G434" s="44" t="s">
        <v>3057</v>
      </c>
      <c r="H434" s="44">
        <v>28900</v>
      </c>
      <c r="I434" s="44">
        <v>25900</v>
      </c>
      <c r="J434" s="44" t="s">
        <v>3058</v>
      </c>
      <c r="K434" s="44" t="s">
        <v>37</v>
      </c>
      <c r="L434" s="44" t="s">
        <v>38</v>
      </c>
      <c r="M434" s="44" t="s">
        <v>3059</v>
      </c>
      <c r="N434" s="44" t="s">
        <v>40</v>
      </c>
      <c r="O434" s="44" t="s">
        <v>1462</v>
      </c>
      <c r="P434" s="44" t="s">
        <v>3060</v>
      </c>
      <c r="Q434" s="44" t="s">
        <v>3061</v>
      </c>
      <c r="R434" s="44" t="s">
        <v>44</v>
      </c>
      <c r="S434" s="44" t="s">
        <v>45</v>
      </c>
      <c r="T434" s="44" t="s">
        <v>46</v>
      </c>
      <c r="U434" s="44" t="s">
        <v>46</v>
      </c>
      <c r="V434" s="44" t="s">
        <v>47</v>
      </c>
      <c r="W434" s="44" t="s">
        <v>47</v>
      </c>
      <c r="X434" s="44" t="s">
        <v>46</v>
      </c>
      <c r="Y434" s="44" t="s">
        <v>46</v>
      </c>
      <c r="Z434" s="44" t="s">
        <v>46</v>
      </c>
      <c r="AA434" s="44" t="s">
        <v>46</v>
      </c>
      <c r="AB434" s="44" t="s">
        <v>3062</v>
      </c>
    </row>
    <row r="435" spans="1:28">
      <c r="A435" s="44" t="s">
        <v>29</v>
      </c>
      <c r="B435" s="44" t="s">
        <v>2912</v>
      </c>
      <c r="C435" s="44" t="s">
        <v>2913</v>
      </c>
      <c r="D435" s="44" t="s">
        <v>3063</v>
      </c>
      <c r="E435" s="44" t="s">
        <v>3064</v>
      </c>
      <c r="F435" s="44" t="s">
        <v>3065</v>
      </c>
      <c r="G435" s="44" t="s">
        <v>3066</v>
      </c>
      <c r="H435" s="44">
        <v>7490</v>
      </c>
      <c r="I435" s="44">
        <v>6700</v>
      </c>
      <c r="J435" s="44" t="s">
        <v>3067</v>
      </c>
      <c r="K435" s="44" t="s">
        <v>71</v>
      </c>
      <c r="L435" s="44" t="s">
        <v>38</v>
      </c>
      <c r="M435" s="44" t="s">
        <v>46</v>
      </c>
      <c r="N435" s="44" t="s">
        <v>551</v>
      </c>
      <c r="O435" s="44" t="s">
        <v>287</v>
      </c>
      <c r="P435" s="44" t="s">
        <v>3068</v>
      </c>
      <c r="Q435" s="44" t="s">
        <v>3069</v>
      </c>
      <c r="R435" s="44" t="s">
        <v>44</v>
      </c>
      <c r="S435" s="44" t="s">
        <v>45</v>
      </c>
      <c r="T435" s="44" t="s">
        <v>46</v>
      </c>
      <c r="U435" s="44" t="s">
        <v>46</v>
      </c>
      <c r="V435" s="44" t="s">
        <v>47</v>
      </c>
      <c r="W435" s="44" t="s">
        <v>47</v>
      </c>
      <c r="X435" s="44" t="s">
        <v>46</v>
      </c>
      <c r="Y435" s="44" t="s">
        <v>46</v>
      </c>
      <c r="Z435" s="44" t="s">
        <v>46</v>
      </c>
      <c r="AA435" s="44" t="s">
        <v>46</v>
      </c>
      <c r="AB435" s="44" t="s">
        <v>3070</v>
      </c>
    </row>
    <row r="436" spans="1:28">
      <c r="A436" s="44" t="s">
        <v>166</v>
      </c>
      <c r="B436" s="44" t="s">
        <v>2912</v>
      </c>
      <c r="C436" s="44" t="s">
        <v>2913</v>
      </c>
      <c r="D436" s="44" t="s">
        <v>3071</v>
      </c>
      <c r="E436" s="44" t="s">
        <v>3072</v>
      </c>
      <c r="F436" s="44" t="s">
        <v>3073</v>
      </c>
      <c r="G436" s="44" t="s">
        <v>3074</v>
      </c>
      <c r="H436" s="44">
        <v>2690</v>
      </c>
      <c r="I436" s="44">
        <v>1810</v>
      </c>
      <c r="J436" s="44" t="s">
        <v>3075</v>
      </c>
      <c r="K436" s="44" t="s">
        <v>71</v>
      </c>
      <c r="L436" s="44" t="s">
        <v>38</v>
      </c>
      <c r="M436" s="44" t="s">
        <v>3076</v>
      </c>
      <c r="N436" s="44" t="s">
        <v>192</v>
      </c>
      <c r="O436" s="44" t="s">
        <v>3077</v>
      </c>
      <c r="P436" s="44" t="s">
        <v>46</v>
      </c>
      <c r="Q436" s="44" t="s">
        <v>3078</v>
      </c>
      <c r="R436" s="44" t="s">
        <v>44</v>
      </c>
      <c r="S436" s="44" t="s">
        <v>45</v>
      </c>
      <c r="T436" s="44" t="s">
        <v>46</v>
      </c>
      <c r="U436" s="44" t="s">
        <v>46</v>
      </c>
      <c r="V436" s="44" t="s">
        <v>47</v>
      </c>
      <c r="W436" s="44" t="s">
        <v>47</v>
      </c>
      <c r="X436" s="44" t="s">
        <v>46</v>
      </c>
      <c r="Y436" s="44" t="s">
        <v>46</v>
      </c>
      <c r="Z436" s="44" t="s">
        <v>46</v>
      </c>
      <c r="AA436" s="44" t="s">
        <v>46</v>
      </c>
      <c r="AB436" s="44" t="s">
        <v>3079</v>
      </c>
    </row>
    <row r="437" spans="1:28">
      <c r="A437" s="44" t="s">
        <v>29</v>
      </c>
      <c r="B437" s="44" t="s">
        <v>2912</v>
      </c>
      <c r="C437" s="44" t="s">
        <v>2913</v>
      </c>
      <c r="D437" s="44" t="s">
        <v>3080</v>
      </c>
      <c r="E437" s="44" t="s">
        <v>3081</v>
      </c>
      <c r="F437" s="44" t="s">
        <v>3082</v>
      </c>
      <c r="G437" s="44" t="s">
        <v>3083</v>
      </c>
      <c r="H437" s="44">
        <v>25300</v>
      </c>
      <c r="I437" s="44">
        <v>22800</v>
      </c>
      <c r="J437" s="44" t="s">
        <v>112</v>
      </c>
      <c r="K437" s="44" t="s">
        <v>113</v>
      </c>
      <c r="L437" s="44" t="s">
        <v>38</v>
      </c>
      <c r="M437" s="44" t="s">
        <v>72</v>
      </c>
      <c r="N437" s="44" t="s">
        <v>73</v>
      </c>
      <c r="O437" s="44" t="s">
        <v>138</v>
      </c>
      <c r="P437" s="44" t="s">
        <v>1420</v>
      </c>
      <c r="Q437" s="44" t="s">
        <v>3007</v>
      </c>
      <c r="R437" s="44" t="s">
        <v>61</v>
      </c>
      <c r="S437" s="44" t="s">
        <v>77</v>
      </c>
      <c r="T437" s="44" t="s">
        <v>46</v>
      </c>
      <c r="U437" s="44" t="s">
        <v>78</v>
      </c>
      <c r="V437" s="44" t="s">
        <v>47</v>
      </c>
      <c r="W437" s="44" t="s">
        <v>47</v>
      </c>
      <c r="X437" s="44" t="s">
        <v>46</v>
      </c>
      <c r="Y437" s="44" t="s">
        <v>46</v>
      </c>
      <c r="Z437" s="44" t="s">
        <v>46</v>
      </c>
      <c r="AA437" s="44" t="s">
        <v>46</v>
      </c>
      <c r="AB437" s="44" t="s">
        <v>3084</v>
      </c>
    </row>
    <row r="438" spans="1:28">
      <c r="A438" s="44" t="s">
        <v>29</v>
      </c>
      <c r="B438" s="44" t="s">
        <v>2912</v>
      </c>
      <c r="C438" s="44" t="s">
        <v>2913</v>
      </c>
      <c r="D438" s="44" t="s">
        <v>3085</v>
      </c>
      <c r="E438" s="44" t="s">
        <v>3086</v>
      </c>
      <c r="F438" s="44" t="s">
        <v>3087</v>
      </c>
      <c r="G438" s="44" t="s">
        <v>3088</v>
      </c>
      <c r="H438" s="44">
        <v>25300</v>
      </c>
      <c r="I438" s="44">
        <v>22800</v>
      </c>
      <c r="J438" s="44" t="s">
        <v>70</v>
      </c>
      <c r="K438" s="44" t="s">
        <v>71</v>
      </c>
      <c r="L438" s="44" t="s">
        <v>38</v>
      </c>
      <c r="M438" s="44" t="s">
        <v>72</v>
      </c>
      <c r="N438" s="44" t="s">
        <v>73</v>
      </c>
      <c r="O438" s="44" t="s">
        <v>153</v>
      </c>
      <c r="P438" s="44" t="s">
        <v>3089</v>
      </c>
      <c r="Q438" s="44" t="s">
        <v>3007</v>
      </c>
      <c r="R438" s="44" t="s">
        <v>61</v>
      </c>
      <c r="S438" s="44" t="s">
        <v>77</v>
      </c>
      <c r="T438" s="44" t="s">
        <v>46</v>
      </c>
      <c r="U438" s="44" t="s">
        <v>78</v>
      </c>
      <c r="V438" s="44" t="s">
        <v>47</v>
      </c>
      <c r="W438" s="44" t="s">
        <v>47</v>
      </c>
      <c r="X438" s="44" t="s">
        <v>46</v>
      </c>
      <c r="Y438" s="44" t="s">
        <v>46</v>
      </c>
      <c r="Z438" s="44" t="s">
        <v>46</v>
      </c>
      <c r="AA438" s="44" t="s">
        <v>46</v>
      </c>
      <c r="AB438" s="44" t="s">
        <v>3084</v>
      </c>
    </row>
    <row r="439" spans="1:28">
      <c r="A439" s="44" t="s">
        <v>50</v>
      </c>
      <c r="B439" s="44" t="s">
        <v>2912</v>
      </c>
      <c r="C439" s="44" t="s">
        <v>2913</v>
      </c>
      <c r="D439" s="44" t="s">
        <v>3090</v>
      </c>
      <c r="E439" s="44" t="s">
        <v>3091</v>
      </c>
      <c r="F439" s="44" t="s">
        <v>3092</v>
      </c>
      <c r="G439" s="44" t="s">
        <v>3093</v>
      </c>
      <c r="H439" s="44">
        <v>14900</v>
      </c>
      <c r="I439" s="44">
        <v>11900</v>
      </c>
      <c r="J439" s="44" t="s">
        <v>152</v>
      </c>
      <c r="K439" s="44" t="s">
        <v>71</v>
      </c>
      <c r="L439" s="44" t="s">
        <v>38</v>
      </c>
      <c r="M439" s="44" t="s">
        <v>137</v>
      </c>
      <c r="N439" s="44" t="s">
        <v>57</v>
      </c>
      <c r="O439" s="44" t="s">
        <v>287</v>
      </c>
      <c r="P439" s="44" t="s">
        <v>3094</v>
      </c>
      <c r="Q439" s="44" t="s">
        <v>3095</v>
      </c>
      <c r="R439" s="44" t="s">
        <v>61</v>
      </c>
      <c r="S439" s="44" t="s">
        <v>62</v>
      </c>
      <c r="T439" s="44" t="s">
        <v>63</v>
      </c>
      <c r="U439" s="44" t="s">
        <v>46</v>
      </c>
      <c r="V439" s="44" t="s">
        <v>47</v>
      </c>
      <c r="W439" s="44" t="s">
        <v>47</v>
      </c>
      <c r="X439" s="44" t="s">
        <v>46</v>
      </c>
      <c r="Y439" s="44" t="s">
        <v>46</v>
      </c>
      <c r="Z439" s="44">
        <v>156</v>
      </c>
      <c r="AA439" s="44">
        <v>500</v>
      </c>
      <c r="AB439" s="44" t="s">
        <v>3096</v>
      </c>
    </row>
    <row r="440" spans="1:28">
      <c r="A440" s="44" t="s">
        <v>50</v>
      </c>
      <c r="B440" s="44" t="s">
        <v>2912</v>
      </c>
      <c r="C440" s="44" t="s">
        <v>2913</v>
      </c>
      <c r="D440" s="44" t="s">
        <v>3097</v>
      </c>
      <c r="E440" s="44" t="s">
        <v>3098</v>
      </c>
      <c r="F440" s="44" t="s">
        <v>3099</v>
      </c>
      <c r="G440" s="44" t="s">
        <v>3100</v>
      </c>
      <c r="H440" s="44">
        <v>21900</v>
      </c>
      <c r="I440" s="44">
        <v>18000</v>
      </c>
      <c r="J440" s="44" t="s">
        <v>3101</v>
      </c>
      <c r="K440" s="44" t="s">
        <v>37</v>
      </c>
      <c r="L440" s="44" t="s">
        <v>38</v>
      </c>
      <c r="M440" s="44" t="s">
        <v>3102</v>
      </c>
      <c r="N440" s="44" t="s">
        <v>57</v>
      </c>
      <c r="O440" s="44" t="s">
        <v>287</v>
      </c>
      <c r="P440" s="44" t="s">
        <v>3044</v>
      </c>
      <c r="Q440" s="44" t="s">
        <v>3103</v>
      </c>
      <c r="R440" s="44" t="s">
        <v>61</v>
      </c>
      <c r="S440" s="44" t="s">
        <v>62</v>
      </c>
      <c r="T440" s="44" t="s">
        <v>63</v>
      </c>
      <c r="U440" s="44" t="s">
        <v>46</v>
      </c>
      <c r="V440" s="44" t="s">
        <v>47</v>
      </c>
      <c r="W440" s="44" t="s">
        <v>47</v>
      </c>
      <c r="X440" s="44" t="s">
        <v>46</v>
      </c>
      <c r="Y440" s="44" t="s">
        <v>46</v>
      </c>
      <c r="Z440" s="44">
        <v>250</v>
      </c>
      <c r="AA440" s="44">
        <v>1200</v>
      </c>
      <c r="AB440" s="44" t="s">
        <v>3096</v>
      </c>
    </row>
    <row r="441" spans="1:28">
      <c r="A441" s="44" t="s">
        <v>50</v>
      </c>
      <c r="B441" s="44" t="s">
        <v>2912</v>
      </c>
      <c r="C441" s="44" t="s">
        <v>2913</v>
      </c>
      <c r="D441" s="44" t="s">
        <v>3104</v>
      </c>
      <c r="E441" s="44" t="s">
        <v>3105</v>
      </c>
      <c r="F441" s="44" t="s">
        <v>3106</v>
      </c>
      <c r="G441" s="44" t="s">
        <v>3107</v>
      </c>
      <c r="H441" s="44">
        <v>27500</v>
      </c>
      <c r="I441" s="44">
        <v>22000</v>
      </c>
      <c r="J441" s="44" t="s">
        <v>136</v>
      </c>
      <c r="K441" s="44" t="s">
        <v>56</v>
      </c>
      <c r="L441" s="44" t="s">
        <v>38</v>
      </c>
      <c r="M441" s="44" t="s">
        <v>137</v>
      </c>
      <c r="N441" s="44" t="s">
        <v>57</v>
      </c>
      <c r="O441" s="44" t="s">
        <v>287</v>
      </c>
      <c r="P441" s="44" t="s">
        <v>3108</v>
      </c>
      <c r="Q441" s="44" t="s">
        <v>3109</v>
      </c>
      <c r="R441" s="44" t="s">
        <v>61</v>
      </c>
      <c r="S441" s="44" t="s">
        <v>62</v>
      </c>
      <c r="T441" s="44" t="s">
        <v>63</v>
      </c>
      <c r="U441" s="44" t="s">
        <v>46</v>
      </c>
      <c r="V441" s="44" t="s">
        <v>47</v>
      </c>
      <c r="W441" s="44" t="s">
        <v>47</v>
      </c>
      <c r="X441" s="44" t="s">
        <v>3110</v>
      </c>
      <c r="Y441" s="44" t="s">
        <v>46</v>
      </c>
      <c r="Z441" s="44">
        <v>325</v>
      </c>
      <c r="AA441" s="44">
        <v>1200</v>
      </c>
      <c r="AB441" s="44" t="s">
        <v>3111</v>
      </c>
    </row>
    <row r="442" spans="1:28">
      <c r="A442" s="44" t="s">
        <v>50</v>
      </c>
      <c r="B442" s="44" t="s">
        <v>2912</v>
      </c>
      <c r="C442" s="44" t="s">
        <v>2913</v>
      </c>
      <c r="D442" s="44" t="s">
        <v>3112</v>
      </c>
      <c r="E442" s="44" t="s">
        <v>3113</v>
      </c>
      <c r="F442" s="44" t="s">
        <v>3114</v>
      </c>
      <c r="G442" s="44" t="s">
        <v>3115</v>
      </c>
      <c r="H442" s="44">
        <v>25900</v>
      </c>
      <c r="I442" s="44">
        <v>22000</v>
      </c>
      <c r="J442" s="44" t="s">
        <v>3116</v>
      </c>
      <c r="K442" s="44" t="s">
        <v>37</v>
      </c>
      <c r="L442" s="44" t="s">
        <v>38</v>
      </c>
      <c r="M442" s="44" t="s">
        <v>3117</v>
      </c>
      <c r="N442" s="44" t="s">
        <v>57</v>
      </c>
      <c r="O442" s="44" t="s">
        <v>3118</v>
      </c>
      <c r="P442" s="44" t="s">
        <v>3119</v>
      </c>
      <c r="Q442" s="44" t="s">
        <v>3120</v>
      </c>
      <c r="R442" s="44" t="s">
        <v>61</v>
      </c>
      <c r="S442" s="44" t="s">
        <v>62</v>
      </c>
      <c r="T442" s="44" t="s">
        <v>63</v>
      </c>
      <c r="U442" s="44" t="s">
        <v>46</v>
      </c>
      <c r="V442" s="44" t="s">
        <v>47</v>
      </c>
      <c r="W442" s="44" t="s">
        <v>47</v>
      </c>
      <c r="X442" s="44" t="s">
        <v>3110</v>
      </c>
      <c r="Y442" s="44" t="s">
        <v>46</v>
      </c>
      <c r="Z442" s="44">
        <v>490</v>
      </c>
      <c r="AA442" s="44">
        <v>2000</v>
      </c>
      <c r="AB442" s="44" t="s">
        <v>3121</v>
      </c>
    </row>
    <row r="443" spans="1:28">
      <c r="A443" s="44" t="s">
        <v>155</v>
      </c>
      <c r="B443" s="44" t="s">
        <v>2940</v>
      </c>
      <c r="C443" s="44" t="s">
        <v>3122</v>
      </c>
      <c r="D443" s="44" t="s">
        <v>3123</v>
      </c>
      <c r="E443" s="44" t="s">
        <v>3124</v>
      </c>
      <c r="F443" s="44" t="s">
        <v>3125</v>
      </c>
      <c r="G443" s="44" t="s">
        <v>3126</v>
      </c>
      <c r="H443" s="44">
        <v>5990</v>
      </c>
      <c r="I443" s="44">
        <v>1990</v>
      </c>
      <c r="J443" s="44" t="s">
        <v>210</v>
      </c>
      <c r="K443" s="44" t="s">
        <v>56</v>
      </c>
      <c r="L443" s="44" t="s">
        <v>38</v>
      </c>
      <c r="M443" s="44" t="s">
        <v>3127</v>
      </c>
      <c r="N443" s="44" t="s">
        <v>489</v>
      </c>
      <c r="O443" s="44" t="s">
        <v>3128</v>
      </c>
      <c r="P443" s="44" t="s">
        <v>3129</v>
      </c>
      <c r="Q443" s="44" t="s">
        <v>3130</v>
      </c>
      <c r="R443" s="44" t="s">
        <v>44</v>
      </c>
      <c r="S443" s="44" t="s">
        <v>45</v>
      </c>
      <c r="T443" s="44" t="s">
        <v>46</v>
      </c>
      <c r="U443" s="44" t="s">
        <v>46</v>
      </c>
      <c r="V443" s="44" t="s">
        <v>3131</v>
      </c>
      <c r="W443" s="44" t="s">
        <v>3131</v>
      </c>
      <c r="X443" s="44" t="s">
        <v>46</v>
      </c>
      <c r="Y443" s="44" t="s">
        <v>46</v>
      </c>
      <c r="Z443" s="44" t="s">
        <v>46</v>
      </c>
      <c r="AA443" s="44" t="s">
        <v>46</v>
      </c>
      <c r="AB443" s="44" t="s">
        <v>3132</v>
      </c>
    </row>
    <row r="444" spans="1:28">
      <c r="A444" s="44" t="s">
        <v>155</v>
      </c>
      <c r="B444" s="44" t="s">
        <v>2940</v>
      </c>
      <c r="C444" s="44" t="s">
        <v>3122</v>
      </c>
      <c r="D444" s="44" t="s">
        <v>3133</v>
      </c>
      <c r="E444" s="44" t="s">
        <v>3134</v>
      </c>
      <c r="F444" s="44" t="s">
        <v>3135</v>
      </c>
      <c r="G444" s="44" t="s">
        <v>3136</v>
      </c>
      <c r="H444" s="44">
        <v>5990</v>
      </c>
      <c r="I444" s="44">
        <v>1990</v>
      </c>
      <c r="J444" s="44" t="s">
        <v>210</v>
      </c>
      <c r="K444" s="44" t="s">
        <v>56</v>
      </c>
      <c r="L444" s="44" t="s">
        <v>38</v>
      </c>
      <c r="M444" s="44" t="s">
        <v>3127</v>
      </c>
      <c r="N444" s="44" t="s">
        <v>489</v>
      </c>
      <c r="O444" s="44" t="s">
        <v>3137</v>
      </c>
      <c r="P444" s="44" t="s">
        <v>3138</v>
      </c>
      <c r="Q444" s="44" t="s">
        <v>3130</v>
      </c>
      <c r="R444" s="44" t="s">
        <v>44</v>
      </c>
      <c r="S444" s="44" t="s">
        <v>45</v>
      </c>
      <c r="T444" s="44" t="s">
        <v>46</v>
      </c>
      <c r="U444" s="44" t="s">
        <v>46</v>
      </c>
      <c r="V444" s="44" t="s">
        <v>3131</v>
      </c>
      <c r="W444" s="44" t="s">
        <v>3131</v>
      </c>
      <c r="X444" s="44" t="s">
        <v>3139</v>
      </c>
      <c r="Y444" s="44" t="s">
        <v>46</v>
      </c>
      <c r="Z444" s="44" t="s">
        <v>46</v>
      </c>
      <c r="AA444" s="44" t="s">
        <v>46</v>
      </c>
      <c r="AB444" s="44" t="s">
        <v>3132</v>
      </c>
    </row>
    <row r="445" spans="1:28">
      <c r="A445" s="44" t="s">
        <v>155</v>
      </c>
      <c r="B445" s="44" t="s">
        <v>2940</v>
      </c>
      <c r="C445" s="44" t="s">
        <v>3122</v>
      </c>
      <c r="D445" s="44" t="s">
        <v>3140</v>
      </c>
      <c r="E445" s="44" t="s">
        <v>3141</v>
      </c>
      <c r="F445" s="44" t="s">
        <v>3142</v>
      </c>
      <c r="G445" s="44" t="s">
        <v>3143</v>
      </c>
      <c r="H445" s="44">
        <v>7999</v>
      </c>
      <c r="I445" s="44">
        <v>2890</v>
      </c>
      <c r="J445" s="44" t="s">
        <v>2770</v>
      </c>
      <c r="K445" s="44" t="s">
        <v>56</v>
      </c>
      <c r="L445" s="44" t="s">
        <v>38</v>
      </c>
      <c r="M445" s="44" t="s">
        <v>3144</v>
      </c>
      <c r="N445" s="44" t="s">
        <v>489</v>
      </c>
      <c r="O445" s="44" t="s">
        <v>3128</v>
      </c>
      <c r="P445" s="44" t="s">
        <v>3145</v>
      </c>
      <c r="Q445" s="44" t="s">
        <v>3146</v>
      </c>
      <c r="R445" s="44" t="s">
        <v>44</v>
      </c>
      <c r="S445" s="44" t="s">
        <v>45</v>
      </c>
      <c r="T445" s="44" t="s">
        <v>46</v>
      </c>
      <c r="U445" s="44" t="s">
        <v>46</v>
      </c>
      <c r="V445" s="44" t="s">
        <v>3131</v>
      </c>
      <c r="W445" s="44" t="s">
        <v>3131</v>
      </c>
      <c r="X445" s="44" t="s">
        <v>3139</v>
      </c>
      <c r="Y445" s="44" t="s">
        <v>46</v>
      </c>
      <c r="Z445" s="44" t="s">
        <v>46</v>
      </c>
      <c r="AA445" s="44" t="s">
        <v>46</v>
      </c>
      <c r="AB445" s="44" t="s">
        <v>3132</v>
      </c>
    </row>
    <row r="446" spans="1:28">
      <c r="A446" s="44" t="s">
        <v>166</v>
      </c>
      <c r="B446" s="44" t="s">
        <v>2940</v>
      </c>
      <c r="C446" s="44" t="s">
        <v>3147</v>
      </c>
      <c r="D446" s="44" t="s">
        <v>3148</v>
      </c>
      <c r="E446" s="44" t="s">
        <v>3149</v>
      </c>
      <c r="F446" s="44" t="s">
        <v>3150</v>
      </c>
      <c r="G446" s="44" t="s">
        <v>3151</v>
      </c>
      <c r="H446" s="44">
        <v>8190</v>
      </c>
      <c r="I446" s="44">
        <v>3590</v>
      </c>
      <c r="J446" s="44" t="s">
        <v>3152</v>
      </c>
      <c r="K446" s="44" t="s">
        <v>37</v>
      </c>
      <c r="L446" s="44" t="s">
        <v>38</v>
      </c>
      <c r="M446" s="44" t="s">
        <v>3153</v>
      </c>
      <c r="N446" s="44" t="s">
        <v>405</v>
      </c>
      <c r="O446" s="44" t="s">
        <v>473</v>
      </c>
      <c r="P446" s="44" t="s">
        <v>3154</v>
      </c>
      <c r="Q446" s="44" t="s">
        <v>3155</v>
      </c>
      <c r="R446" s="44" t="s">
        <v>44</v>
      </c>
      <c r="S446" s="44" t="s">
        <v>45</v>
      </c>
      <c r="T446" s="44" t="s">
        <v>46</v>
      </c>
      <c r="U446" s="44" t="s">
        <v>46</v>
      </c>
      <c r="V446" s="44" t="s">
        <v>3156</v>
      </c>
      <c r="W446" s="44" t="s">
        <v>46</v>
      </c>
      <c r="X446" s="44" t="s">
        <v>46</v>
      </c>
      <c r="Y446" s="44" t="s">
        <v>46</v>
      </c>
      <c r="Z446" s="44" t="s">
        <v>46</v>
      </c>
      <c r="AA446" s="44" t="s">
        <v>46</v>
      </c>
      <c r="AB446" s="44" t="s">
        <v>3157</v>
      </c>
    </row>
    <row r="447" spans="1:28">
      <c r="A447" s="44" t="s">
        <v>166</v>
      </c>
      <c r="B447" s="44" t="s">
        <v>2940</v>
      </c>
      <c r="C447" s="44" t="s">
        <v>3147</v>
      </c>
      <c r="D447" s="44" t="s">
        <v>3158</v>
      </c>
      <c r="E447" s="44" t="s">
        <v>3159</v>
      </c>
      <c r="F447" s="44" t="s">
        <v>3160</v>
      </c>
      <c r="G447" s="44" t="s">
        <v>3161</v>
      </c>
      <c r="H447" s="44">
        <v>8190</v>
      </c>
      <c r="I447" s="44">
        <v>3590</v>
      </c>
      <c r="J447" s="44" t="s">
        <v>3152</v>
      </c>
      <c r="K447" s="44" t="s">
        <v>37</v>
      </c>
      <c r="L447" s="44" t="s">
        <v>38</v>
      </c>
      <c r="M447" s="44" t="s">
        <v>3162</v>
      </c>
      <c r="N447" s="44" t="s">
        <v>405</v>
      </c>
      <c r="O447" s="44" t="s">
        <v>41</v>
      </c>
      <c r="P447" s="44" t="s">
        <v>3154</v>
      </c>
      <c r="Q447" s="44" t="s">
        <v>3155</v>
      </c>
      <c r="R447" s="44" t="s">
        <v>44</v>
      </c>
      <c r="S447" s="44" t="s">
        <v>45</v>
      </c>
      <c r="T447" s="44" t="s">
        <v>46</v>
      </c>
      <c r="U447" s="44" t="s">
        <v>46</v>
      </c>
      <c r="V447" s="44" t="s">
        <v>3156</v>
      </c>
      <c r="W447" s="44" t="s">
        <v>46</v>
      </c>
      <c r="X447" s="44" t="s">
        <v>46</v>
      </c>
      <c r="Y447" s="44" t="s">
        <v>46</v>
      </c>
      <c r="Z447" s="44" t="s">
        <v>46</v>
      </c>
      <c r="AA447" s="44" t="s">
        <v>46</v>
      </c>
      <c r="AB447" s="44" t="s">
        <v>3157</v>
      </c>
    </row>
    <row r="448" spans="1:28">
      <c r="A448" s="44" t="s">
        <v>166</v>
      </c>
      <c r="B448" s="44" t="s">
        <v>2940</v>
      </c>
      <c r="C448" s="44" t="s">
        <v>3147</v>
      </c>
      <c r="D448" s="44" t="s">
        <v>3163</v>
      </c>
      <c r="E448" s="44" t="s">
        <v>3164</v>
      </c>
      <c r="F448" s="44" t="s">
        <v>3165</v>
      </c>
      <c r="G448" s="44" t="s">
        <v>3166</v>
      </c>
      <c r="H448" s="44">
        <v>8990</v>
      </c>
      <c r="I448" s="44">
        <v>4290</v>
      </c>
      <c r="J448" s="44" t="s">
        <v>295</v>
      </c>
      <c r="K448" s="44" t="s">
        <v>113</v>
      </c>
      <c r="L448" s="44" t="s">
        <v>38</v>
      </c>
      <c r="M448" s="44" t="s">
        <v>3167</v>
      </c>
      <c r="N448" s="44" t="s">
        <v>2876</v>
      </c>
      <c r="O448" s="44" t="s">
        <v>473</v>
      </c>
      <c r="P448" s="44" t="s">
        <v>3168</v>
      </c>
      <c r="Q448" s="44" t="s">
        <v>3169</v>
      </c>
      <c r="R448" s="44" t="s">
        <v>44</v>
      </c>
      <c r="S448" s="44" t="s">
        <v>45</v>
      </c>
      <c r="T448" s="44" t="s">
        <v>46</v>
      </c>
      <c r="U448" s="44" t="s">
        <v>46</v>
      </c>
      <c r="V448" s="44" t="s">
        <v>47</v>
      </c>
      <c r="W448" s="44" t="s">
        <v>46</v>
      </c>
      <c r="X448" s="44" t="s">
        <v>46</v>
      </c>
      <c r="Y448" s="44" t="s">
        <v>46</v>
      </c>
      <c r="Z448" s="44" t="s">
        <v>46</v>
      </c>
      <c r="AA448" s="44" t="s">
        <v>46</v>
      </c>
      <c r="AB448" s="44" t="s">
        <v>3170</v>
      </c>
    </row>
    <row r="449" spans="1:28">
      <c r="A449" s="44" t="s">
        <v>50</v>
      </c>
      <c r="B449" s="44" t="s">
        <v>2912</v>
      </c>
      <c r="C449" s="44" t="s">
        <v>2913</v>
      </c>
      <c r="D449" s="44" t="s">
        <v>3171</v>
      </c>
      <c r="E449" s="44" t="s">
        <v>3172</v>
      </c>
      <c r="F449" s="44" t="s">
        <v>3173</v>
      </c>
      <c r="G449" s="44" t="s">
        <v>3174</v>
      </c>
      <c r="H449" s="44">
        <v>29300</v>
      </c>
      <c r="I449" s="44">
        <v>26400</v>
      </c>
      <c r="J449" s="44" t="s">
        <v>3175</v>
      </c>
      <c r="K449" s="44" t="s">
        <v>37</v>
      </c>
      <c r="L449" s="44" t="s">
        <v>38</v>
      </c>
      <c r="M449" s="44" t="s">
        <v>3176</v>
      </c>
      <c r="N449" s="44" t="s">
        <v>212</v>
      </c>
      <c r="O449" s="44" t="s">
        <v>287</v>
      </c>
      <c r="P449" s="44" t="s">
        <v>3177</v>
      </c>
      <c r="Q449" s="44" t="s">
        <v>3178</v>
      </c>
      <c r="R449" s="44" t="s">
        <v>61</v>
      </c>
      <c r="S449" s="44" t="s">
        <v>62</v>
      </c>
      <c r="T449" s="44" t="s">
        <v>63</v>
      </c>
      <c r="U449" s="44" t="s">
        <v>46</v>
      </c>
      <c r="V449" s="44" t="s">
        <v>47</v>
      </c>
      <c r="W449" s="44" t="s">
        <v>47</v>
      </c>
      <c r="X449" s="44" t="s">
        <v>3110</v>
      </c>
      <c r="Y449" s="44" t="s">
        <v>46</v>
      </c>
      <c r="Z449" s="44">
        <v>475</v>
      </c>
      <c r="AA449" s="44">
        <v>2000</v>
      </c>
      <c r="AB449" s="44" t="s">
        <v>3179</v>
      </c>
    </row>
    <row r="450" spans="1:28">
      <c r="A450" s="44" t="s">
        <v>50</v>
      </c>
      <c r="B450" s="44" t="s">
        <v>2912</v>
      </c>
      <c r="C450" s="44" t="s">
        <v>2913</v>
      </c>
      <c r="D450" s="44" t="s">
        <v>3180</v>
      </c>
      <c r="E450" s="44" t="s">
        <v>3181</v>
      </c>
      <c r="F450" s="44" t="s">
        <v>3182</v>
      </c>
      <c r="G450" s="44" t="s">
        <v>3183</v>
      </c>
      <c r="H450" s="44">
        <v>25900</v>
      </c>
      <c r="I450" s="44">
        <v>23300</v>
      </c>
      <c r="J450" s="44" t="s">
        <v>795</v>
      </c>
      <c r="K450" s="44" t="s">
        <v>71</v>
      </c>
      <c r="L450" s="44" t="s">
        <v>38</v>
      </c>
      <c r="M450" s="44" t="s">
        <v>3036</v>
      </c>
      <c r="N450" s="44" t="s">
        <v>354</v>
      </c>
      <c r="O450" s="44" t="s">
        <v>287</v>
      </c>
      <c r="P450" s="44" t="s">
        <v>3184</v>
      </c>
      <c r="Q450" s="44" t="s">
        <v>3185</v>
      </c>
      <c r="R450" s="44" t="s">
        <v>44</v>
      </c>
      <c r="S450" s="44" t="s">
        <v>45</v>
      </c>
      <c r="T450" s="44" t="s">
        <v>46</v>
      </c>
      <c r="U450" s="44" t="s">
        <v>46</v>
      </c>
      <c r="V450" s="44" t="s">
        <v>47</v>
      </c>
      <c r="W450" s="44" t="s">
        <v>47</v>
      </c>
      <c r="X450" s="44" t="s">
        <v>3110</v>
      </c>
      <c r="Y450" s="44" t="s">
        <v>46</v>
      </c>
      <c r="Z450" s="44" t="s">
        <v>46</v>
      </c>
      <c r="AA450" s="44" t="s">
        <v>46</v>
      </c>
      <c r="AB450" s="44" t="s">
        <v>3186</v>
      </c>
    </row>
    <row r="451" spans="1:28">
      <c r="A451" s="44" t="s">
        <v>29</v>
      </c>
      <c r="B451" s="44" t="s">
        <v>2912</v>
      </c>
      <c r="C451" s="44" t="s">
        <v>2913</v>
      </c>
      <c r="D451" s="44" t="s">
        <v>3187</v>
      </c>
      <c r="E451" s="44" t="s">
        <v>3188</v>
      </c>
      <c r="F451" s="44" t="s">
        <v>3189</v>
      </c>
      <c r="G451" s="44" t="s">
        <v>3190</v>
      </c>
      <c r="H451" s="44">
        <v>22300</v>
      </c>
      <c r="I451" s="44">
        <v>20100</v>
      </c>
      <c r="J451" s="44" t="s">
        <v>795</v>
      </c>
      <c r="K451" s="44" t="s">
        <v>71</v>
      </c>
      <c r="L451" s="44" t="s">
        <v>38</v>
      </c>
      <c r="M451" s="44" t="s">
        <v>3036</v>
      </c>
      <c r="N451" s="44" t="s">
        <v>73</v>
      </c>
      <c r="O451" s="44" t="s">
        <v>3191</v>
      </c>
      <c r="P451" s="44" t="s">
        <v>2919</v>
      </c>
      <c r="Q451" s="44" t="s">
        <v>2938</v>
      </c>
      <c r="R451" s="44" t="s">
        <v>61</v>
      </c>
      <c r="S451" s="44" t="s">
        <v>77</v>
      </c>
      <c r="T451" s="44" t="s">
        <v>46</v>
      </c>
      <c r="U451" s="44" t="s">
        <v>78</v>
      </c>
      <c r="V451" s="44" t="s">
        <v>47</v>
      </c>
      <c r="W451" s="44" t="s">
        <v>47</v>
      </c>
      <c r="X451" s="44" t="s">
        <v>46</v>
      </c>
      <c r="Y451" s="44" t="s">
        <v>46</v>
      </c>
      <c r="Z451" s="44" t="s">
        <v>46</v>
      </c>
      <c r="AA451" s="44" t="s">
        <v>46</v>
      </c>
      <c r="AB451" s="44" t="s">
        <v>3192</v>
      </c>
    </row>
    <row r="452" spans="1:28">
      <c r="A452" s="44" t="s">
        <v>29</v>
      </c>
      <c r="B452" s="44" t="s">
        <v>2912</v>
      </c>
      <c r="C452" s="44" t="s">
        <v>2913</v>
      </c>
      <c r="D452" s="44" t="s">
        <v>3193</v>
      </c>
      <c r="E452" s="44" t="s">
        <v>3194</v>
      </c>
      <c r="F452" s="44" t="s">
        <v>3195</v>
      </c>
      <c r="G452" s="44" t="s">
        <v>3196</v>
      </c>
      <c r="H452" s="44">
        <v>23300</v>
      </c>
      <c r="I452" s="44">
        <v>21000</v>
      </c>
      <c r="J452" s="44" t="s">
        <v>795</v>
      </c>
      <c r="K452" s="44" t="s">
        <v>71</v>
      </c>
      <c r="L452" s="44" t="s">
        <v>38</v>
      </c>
      <c r="M452" s="44" t="s">
        <v>3036</v>
      </c>
      <c r="N452" s="44" t="s">
        <v>73</v>
      </c>
      <c r="O452" s="44" t="s">
        <v>3191</v>
      </c>
      <c r="P452" s="44" t="s">
        <v>2919</v>
      </c>
      <c r="Q452" s="44" t="s">
        <v>2938</v>
      </c>
      <c r="R452" s="44" t="s">
        <v>61</v>
      </c>
      <c r="S452" s="44" t="s">
        <v>77</v>
      </c>
      <c r="T452" s="44" t="s">
        <v>46</v>
      </c>
      <c r="U452" s="44" t="s">
        <v>78</v>
      </c>
      <c r="V452" s="44" t="s">
        <v>47</v>
      </c>
      <c r="W452" s="44" t="s">
        <v>47</v>
      </c>
      <c r="X452" s="44" t="s">
        <v>46</v>
      </c>
      <c r="Y452" s="44" t="s">
        <v>46</v>
      </c>
      <c r="Z452" s="44" t="s">
        <v>46</v>
      </c>
      <c r="AA452" s="44" t="s">
        <v>46</v>
      </c>
      <c r="AB452" s="44" t="s">
        <v>3197</v>
      </c>
    </row>
    <row r="453" spans="1:28">
      <c r="A453" s="44" t="s">
        <v>50</v>
      </c>
      <c r="B453" s="44" t="s">
        <v>2912</v>
      </c>
      <c r="C453" s="44" t="s">
        <v>2913</v>
      </c>
      <c r="D453" s="44" t="s">
        <v>3198</v>
      </c>
      <c r="E453" s="44" t="s">
        <v>3199</v>
      </c>
      <c r="F453" s="44" t="s">
        <v>3200</v>
      </c>
      <c r="G453" s="44" t="s">
        <v>3201</v>
      </c>
      <c r="H453" s="44">
        <v>9000</v>
      </c>
      <c r="I453" s="44">
        <v>8350</v>
      </c>
      <c r="J453" s="44" t="s">
        <v>795</v>
      </c>
      <c r="K453" s="44" t="s">
        <v>71</v>
      </c>
      <c r="L453" s="44" t="s">
        <v>38</v>
      </c>
      <c r="M453" s="44" t="s">
        <v>3036</v>
      </c>
      <c r="N453" s="44" t="s">
        <v>354</v>
      </c>
      <c r="O453" s="44" t="s">
        <v>287</v>
      </c>
      <c r="P453" s="44" t="s">
        <v>3202</v>
      </c>
      <c r="Q453" s="44" t="s">
        <v>3203</v>
      </c>
      <c r="R453" s="44" t="s">
        <v>44</v>
      </c>
      <c r="S453" s="44" t="s">
        <v>45</v>
      </c>
      <c r="T453" s="44" t="s">
        <v>46</v>
      </c>
      <c r="U453" s="44" t="s">
        <v>46</v>
      </c>
      <c r="V453" s="44" t="s">
        <v>47</v>
      </c>
      <c r="W453" s="44" t="s">
        <v>47</v>
      </c>
      <c r="X453" s="44" t="s">
        <v>46</v>
      </c>
      <c r="Y453" s="44" t="s">
        <v>46</v>
      </c>
      <c r="Z453" s="44" t="s">
        <v>46</v>
      </c>
      <c r="AA453" s="44" t="s">
        <v>46</v>
      </c>
      <c r="AB453" s="44" t="s">
        <v>3204</v>
      </c>
    </row>
    <row r="454" spans="1:28">
      <c r="A454" s="44" t="s">
        <v>50</v>
      </c>
      <c r="B454" s="44" t="s">
        <v>2912</v>
      </c>
      <c r="C454" s="44" t="s">
        <v>2913</v>
      </c>
      <c r="D454" s="44" t="s">
        <v>3205</v>
      </c>
      <c r="E454" s="44" t="s">
        <v>3206</v>
      </c>
      <c r="F454" s="44" t="s">
        <v>3207</v>
      </c>
      <c r="G454" s="44" t="s">
        <v>3208</v>
      </c>
      <c r="H454" s="44">
        <v>10000</v>
      </c>
      <c r="I454" s="44">
        <v>9580</v>
      </c>
      <c r="J454" s="44" t="s">
        <v>795</v>
      </c>
      <c r="K454" s="44" t="s">
        <v>71</v>
      </c>
      <c r="L454" s="44" t="s">
        <v>38</v>
      </c>
      <c r="M454" s="44" t="s">
        <v>3036</v>
      </c>
      <c r="N454" s="44" t="s">
        <v>354</v>
      </c>
      <c r="O454" s="44" t="s">
        <v>287</v>
      </c>
      <c r="P454" s="44" t="s">
        <v>3209</v>
      </c>
      <c r="Q454" s="44" t="s">
        <v>3210</v>
      </c>
      <c r="R454" s="44" t="s">
        <v>44</v>
      </c>
      <c r="S454" s="44" t="s">
        <v>45</v>
      </c>
      <c r="T454" s="44" t="s">
        <v>46</v>
      </c>
      <c r="U454" s="44" t="s">
        <v>46</v>
      </c>
      <c r="V454" s="44" t="s">
        <v>47</v>
      </c>
      <c r="W454" s="44" t="s">
        <v>47</v>
      </c>
      <c r="X454" s="44" t="s">
        <v>46</v>
      </c>
      <c r="Y454" s="44" t="s">
        <v>46</v>
      </c>
      <c r="Z454" s="44" t="s">
        <v>46</v>
      </c>
      <c r="AA454" s="44" t="s">
        <v>46</v>
      </c>
      <c r="AB454" s="44" t="s">
        <v>3211</v>
      </c>
    </row>
    <row r="455" spans="1:28">
      <c r="A455" s="44" t="s">
        <v>29</v>
      </c>
      <c r="B455" s="44" t="s">
        <v>2912</v>
      </c>
      <c r="C455" s="44" t="s">
        <v>2913</v>
      </c>
      <c r="D455" s="44" t="s">
        <v>3212</v>
      </c>
      <c r="E455" s="44" t="s">
        <v>3213</v>
      </c>
      <c r="F455" s="44" t="s">
        <v>3214</v>
      </c>
      <c r="G455" s="44" t="s">
        <v>3215</v>
      </c>
      <c r="H455" s="44">
        <v>12500</v>
      </c>
      <c r="I455" s="44">
        <v>11900</v>
      </c>
      <c r="J455" s="44" t="s">
        <v>795</v>
      </c>
      <c r="K455" s="44" t="s">
        <v>71</v>
      </c>
      <c r="L455" s="44" t="s">
        <v>38</v>
      </c>
      <c r="M455" s="44" t="s">
        <v>3036</v>
      </c>
      <c r="N455" s="44" t="s">
        <v>73</v>
      </c>
      <c r="O455" s="44" t="s">
        <v>3216</v>
      </c>
      <c r="P455" s="44" t="s">
        <v>2937</v>
      </c>
      <c r="Q455" s="44" t="s">
        <v>3217</v>
      </c>
      <c r="R455" s="44" t="s">
        <v>44</v>
      </c>
      <c r="S455" s="44" t="s">
        <v>77</v>
      </c>
      <c r="T455" s="44" t="s">
        <v>46</v>
      </c>
      <c r="U455" s="44" t="s">
        <v>78</v>
      </c>
      <c r="V455" s="44" t="s">
        <v>47</v>
      </c>
      <c r="W455" s="44" t="s">
        <v>47</v>
      </c>
      <c r="X455" s="44" t="s">
        <v>46</v>
      </c>
      <c r="Y455" s="44" t="s">
        <v>46</v>
      </c>
      <c r="Z455" s="44" t="s">
        <v>46</v>
      </c>
      <c r="AA455" s="44" t="s">
        <v>46</v>
      </c>
      <c r="AB455" s="44" t="s">
        <v>3218</v>
      </c>
    </row>
    <row r="456" spans="1:28">
      <c r="A456" s="44" t="s">
        <v>155</v>
      </c>
      <c r="B456" s="44" t="s">
        <v>2940</v>
      </c>
      <c r="C456" s="44" t="s">
        <v>2941</v>
      </c>
      <c r="D456" s="44" t="s">
        <v>3219</v>
      </c>
      <c r="E456" s="44" t="s">
        <v>3220</v>
      </c>
      <c r="F456" s="44" t="s">
        <v>3221</v>
      </c>
      <c r="G456" s="44" t="s">
        <v>3222</v>
      </c>
      <c r="H456" s="44">
        <v>4990</v>
      </c>
      <c r="I456" s="44">
        <v>3890</v>
      </c>
      <c r="J456" s="44" t="s">
        <v>210</v>
      </c>
      <c r="K456" s="44" t="s">
        <v>71</v>
      </c>
      <c r="L456" s="44" t="s">
        <v>38</v>
      </c>
      <c r="M456" s="44" t="s">
        <v>3223</v>
      </c>
      <c r="N456" s="44" t="s">
        <v>2948</v>
      </c>
      <c r="O456" s="44" t="s">
        <v>46</v>
      </c>
      <c r="P456" s="44" t="s">
        <v>787</v>
      </c>
      <c r="Q456" s="44" t="s">
        <v>46</v>
      </c>
      <c r="R456" s="44" t="s">
        <v>44</v>
      </c>
      <c r="S456" s="44" t="s">
        <v>45</v>
      </c>
      <c r="T456" s="44" t="s">
        <v>46</v>
      </c>
      <c r="U456" s="44" t="s">
        <v>46</v>
      </c>
      <c r="V456" s="44" t="s">
        <v>47</v>
      </c>
      <c r="W456" s="44" t="s">
        <v>46</v>
      </c>
      <c r="X456" s="44" t="s">
        <v>46</v>
      </c>
      <c r="Y456" s="44" t="s">
        <v>46</v>
      </c>
      <c r="Z456" s="44" t="s">
        <v>46</v>
      </c>
      <c r="AA456" s="44" t="s">
        <v>46</v>
      </c>
      <c r="AB456" s="44" t="s">
        <v>2960</v>
      </c>
    </row>
    <row r="457" spans="1:28">
      <c r="A457" s="44" t="s">
        <v>155</v>
      </c>
      <c r="B457" s="44" t="s">
        <v>2940</v>
      </c>
      <c r="C457" s="44" t="s">
        <v>3122</v>
      </c>
      <c r="D457" s="44" t="s">
        <v>3224</v>
      </c>
      <c r="E457" s="44" t="s">
        <v>3225</v>
      </c>
      <c r="F457" s="44" t="s">
        <v>3226</v>
      </c>
      <c r="G457" s="44" t="s">
        <v>3227</v>
      </c>
      <c r="H457" s="44">
        <v>3990</v>
      </c>
      <c r="I457" s="44">
        <v>3490</v>
      </c>
      <c r="J457" s="44" t="s">
        <v>1025</v>
      </c>
      <c r="K457" s="44" t="s">
        <v>113</v>
      </c>
      <c r="L457" s="44" t="s">
        <v>38</v>
      </c>
      <c r="M457" s="44" t="s">
        <v>3228</v>
      </c>
      <c r="N457" s="44" t="s">
        <v>1243</v>
      </c>
      <c r="O457" s="44" t="s">
        <v>3229</v>
      </c>
      <c r="P457" s="44" t="s">
        <v>46</v>
      </c>
      <c r="Q457" s="44" t="s">
        <v>3230</v>
      </c>
      <c r="R457" s="44" t="s">
        <v>44</v>
      </c>
      <c r="S457" s="44" t="s">
        <v>45</v>
      </c>
      <c r="T457" s="44" t="s">
        <v>46</v>
      </c>
      <c r="U457" s="44" t="s">
        <v>46</v>
      </c>
      <c r="V457" s="44" t="s">
        <v>46</v>
      </c>
      <c r="W457" s="44" t="s">
        <v>47</v>
      </c>
      <c r="X457" s="44" t="s">
        <v>46</v>
      </c>
      <c r="Y457" s="44" t="s">
        <v>46</v>
      </c>
      <c r="Z457" s="44" t="s">
        <v>46</v>
      </c>
      <c r="AA457" s="44" t="s">
        <v>46</v>
      </c>
      <c r="AB457" s="44" t="s">
        <v>3231</v>
      </c>
    </row>
    <row r="458" spans="1:28">
      <c r="A458" s="44" t="s">
        <v>155</v>
      </c>
      <c r="B458" s="44" t="s">
        <v>2940</v>
      </c>
      <c r="C458" s="44" t="s">
        <v>3122</v>
      </c>
      <c r="D458" s="44" t="s">
        <v>3232</v>
      </c>
      <c r="E458" s="44" t="s">
        <v>3233</v>
      </c>
      <c r="F458" s="44" t="s">
        <v>3234</v>
      </c>
      <c r="G458" s="44" t="s">
        <v>3235</v>
      </c>
      <c r="H458" s="44">
        <v>4990</v>
      </c>
      <c r="I458" s="44">
        <v>3580</v>
      </c>
      <c r="J458" s="44" t="s">
        <v>46</v>
      </c>
      <c r="K458" s="44" t="s">
        <v>71</v>
      </c>
      <c r="L458" s="44" t="s">
        <v>38</v>
      </c>
      <c r="M458" s="44" t="s">
        <v>1289</v>
      </c>
      <c r="N458" s="44" t="s">
        <v>444</v>
      </c>
      <c r="O458" s="44" t="s">
        <v>3236</v>
      </c>
      <c r="P458" s="44" t="s">
        <v>3237</v>
      </c>
      <c r="Q458" s="44" t="s">
        <v>46</v>
      </c>
      <c r="R458" s="44" t="s">
        <v>44</v>
      </c>
      <c r="S458" s="44" t="s">
        <v>45</v>
      </c>
      <c r="T458" s="44" t="s">
        <v>46</v>
      </c>
      <c r="U458" s="44" t="s">
        <v>46</v>
      </c>
      <c r="V458" s="44" t="s">
        <v>3238</v>
      </c>
      <c r="W458" s="44" t="s">
        <v>3238</v>
      </c>
      <c r="X458" s="44" t="s">
        <v>46</v>
      </c>
      <c r="Y458" s="44" t="s">
        <v>46</v>
      </c>
      <c r="Z458" s="44" t="s">
        <v>46</v>
      </c>
      <c r="AA458" s="44" t="s">
        <v>46</v>
      </c>
      <c r="AB458" s="44" t="s">
        <v>3239</v>
      </c>
    </row>
    <row r="459" spans="1:28">
      <c r="A459" s="44" t="s">
        <v>50</v>
      </c>
      <c r="B459" s="44" t="s">
        <v>2912</v>
      </c>
      <c r="C459" s="44" t="s">
        <v>2913</v>
      </c>
      <c r="D459" s="44" t="s">
        <v>3240</v>
      </c>
      <c r="E459" s="44" t="s">
        <v>3241</v>
      </c>
      <c r="F459" s="44" t="s">
        <v>3242</v>
      </c>
      <c r="G459" s="44" t="s">
        <v>3243</v>
      </c>
      <c r="H459" s="44">
        <v>33000</v>
      </c>
      <c r="I459" s="44">
        <v>30000</v>
      </c>
      <c r="J459" s="44" t="s">
        <v>3244</v>
      </c>
      <c r="K459" s="44" t="s">
        <v>37</v>
      </c>
      <c r="L459" s="44" t="s">
        <v>38</v>
      </c>
      <c r="M459" s="44" t="s">
        <v>3059</v>
      </c>
      <c r="N459" s="44" t="s">
        <v>57</v>
      </c>
      <c r="O459" s="44" t="s">
        <v>3191</v>
      </c>
      <c r="P459" s="44" t="s">
        <v>3245</v>
      </c>
      <c r="Q459" s="44" t="s">
        <v>3246</v>
      </c>
      <c r="R459" s="44" t="s">
        <v>61</v>
      </c>
      <c r="S459" s="44" t="s">
        <v>62</v>
      </c>
      <c r="T459" s="44" t="s">
        <v>63</v>
      </c>
      <c r="U459" s="44" t="s">
        <v>46</v>
      </c>
      <c r="V459" s="44" t="s">
        <v>47</v>
      </c>
      <c r="W459" s="44" t="s">
        <v>47</v>
      </c>
      <c r="X459" s="44" t="s">
        <v>3110</v>
      </c>
      <c r="Y459" s="44" t="s">
        <v>46</v>
      </c>
      <c r="Z459" s="44">
        <v>580</v>
      </c>
      <c r="AA459" s="44">
        <v>2000</v>
      </c>
      <c r="AB459" s="44" t="s">
        <v>3247</v>
      </c>
    </row>
    <row r="460" spans="1:28">
      <c r="A460" s="44" t="s">
        <v>50</v>
      </c>
      <c r="B460" s="44" t="s">
        <v>2912</v>
      </c>
      <c r="C460" s="44" t="s">
        <v>2913</v>
      </c>
      <c r="D460" s="44" t="s">
        <v>3248</v>
      </c>
      <c r="E460" s="44" t="s">
        <v>3249</v>
      </c>
      <c r="F460" s="44" t="s">
        <v>3250</v>
      </c>
      <c r="G460" s="44" t="s">
        <v>3251</v>
      </c>
      <c r="H460" s="44">
        <v>38800</v>
      </c>
      <c r="I460" s="44">
        <v>32690</v>
      </c>
      <c r="J460" s="44" t="s">
        <v>1582</v>
      </c>
      <c r="K460" s="44" t="s">
        <v>71</v>
      </c>
      <c r="L460" s="44" t="s">
        <v>38</v>
      </c>
      <c r="M460" s="44" t="s">
        <v>46</v>
      </c>
      <c r="N460" s="44" t="s">
        <v>212</v>
      </c>
      <c r="O460" s="44" t="s">
        <v>3252</v>
      </c>
      <c r="P460" s="44" t="s">
        <v>3253</v>
      </c>
      <c r="Q460" s="44" t="s">
        <v>3052</v>
      </c>
      <c r="R460" s="44" t="s">
        <v>61</v>
      </c>
      <c r="S460" s="44" t="s">
        <v>62</v>
      </c>
      <c r="T460" s="44" t="s">
        <v>63</v>
      </c>
      <c r="U460" s="44" t="s">
        <v>46</v>
      </c>
      <c r="V460" s="44" t="s">
        <v>47</v>
      </c>
      <c r="W460" s="44" t="s">
        <v>47</v>
      </c>
      <c r="X460" s="44" t="s">
        <v>3110</v>
      </c>
      <c r="Y460" s="44" t="s">
        <v>46</v>
      </c>
      <c r="Z460" s="44">
        <v>606</v>
      </c>
      <c r="AA460" s="44">
        <v>2000</v>
      </c>
      <c r="AB460" s="44" t="s">
        <v>3247</v>
      </c>
    </row>
    <row r="461" spans="1:28">
      <c r="A461" s="44" t="s">
        <v>50</v>
      </c>
      <c r="B461" s="44" t="s">
        <v>2912</v>
      </c>
      <c r="C461" s="44" t="s">
        <v>2913</v>
      </c>
      <c r="D461" s="44" t="s">
        <v>3254</v>
      </c>
      <c r="E461" s="44" t="s">
        <v>3255</v>
      </c>
      <c r="F461" s="44" t="s">
        <v>3256</v>
      </c>
      <c r="G461" s="44" t="s">
        <v>3257</v>
      </c>
      <c r="H461" s="44">
        <v>6990</v>
      </c>
      <c r="I461" s="44">
        <v>5600</v>
      </c>
      <c r="J461" s="44" t="s">
        <v>295</v>
      </c>
      <c r="K461" s="44" t="s">
        <v>56</v>
      </c>
      <c r="L461" s="44" t="s">
        <v>38</v>
      </c>
      <c r="M461" s="44" t="s">
        <v>46</v>
      </c>
      <c r="N461" s="44" t="s">
        <v>354</v>
      </c>
      <c r="O461" s="44" t="s">
        <v>287</v>
      </c>
      <c r="P461" s="44" t="s">
        <v>3258</v>
      </c>
      <c r="Q461" s="44" t="s">
        <v>131</v>
      </c>
      <c r="R461" s="44" t="s">
        <v>106</v>
      </c>
      <c r="S461" s="44" t="s">
        <v>62</v>
      </c>
      <c r="T461" s="44" t="s">
        <v>63</v>
      </c>
      <c r="U461" s="44" t="s">
        <v>46</v>
      </c>
      <c r="V461" s="44" t="s">
        <v>47</v>
      </c>
      <c r="W461" s="44" t="s">
        <v>47</v>
      </c>
      <c r="X461" s="44" t="s">
        <v>46</v>
      </c>
      <c r="Y461" s="44" t="s">
        <v>46</v>
      </c>
      <c r="Z461" s="44">
        <v>97</v>
      </c>
      <c r="AA461" s="44">
        <v>500</v>
      </c>
      <c r="AB461" s="44" t="s">
        <v>3259</v>
      </c>
    </row>
    <row r="462" spans="1:28">
      <c r="A462" s="44" t="s">
        <v>29</v>
      </c>
      <c r="B462" s="44" t="s">
        <v>2912</v>
      </c>
      <c r="C462" s="44" t="s">
        <v>2913</v>
      </c>
      <c r="D462" s="44" t="s">
        <v>3260</v>
      </c>
      <c r="E462" s="44" t="s">
        <v>3261</v>
      </c>
      <c r="F462" s="44" t="s">
        <v>3262</v>
      </c>
      <c r="G462" s="44" t="s">
        <v>3263</v>
      </c>
      <c r="H462" s="44">
        <v>26300</v>
      </c>
      <c r="I462" s="44">
        <v>23900</v>
      </c>
      <c r="J462" s="44" t="s">
        <v>1582</v>
      </c>
      <c r="K462" s="44" t="s">
        <v>71</v>
      </c>
      <c r="L462" s="44" t="s">
        <v>38</v>
      </c>
      <c r="M462" s="44" t="s">
        <v>46</v>
      </c>
      <c r="N462" s="44" t="s">
        <v>73</v>
      </c>
      <c r="O462" s="44" t="s">
        <v>863</v>
      </c>
      <c r="P462" s="44" t="s">
        <v>3089</v>
      </c>
      <c r="Q462" s="44" t="s">
        <v>3264</v>
      </c>
      <c r="R462" s="44" t="s">
        <v>61</v>
      </c>
      <c r="S462" s="44" t="s">
        <v>77</v>
      </c>
      <c r="T462" s="44" t="s">
        <v>46</v>
      </c>
      <c r="U462" s="44" t="s">
        <v>78</v>
      </c>
      <c r="V462" s="44" t="s">
        <v>47</v>
      </c>
      <c r="W462" s="44" t="s">
        <v>47</v>
      </c>
      <c r="X462" s="44" t="s">
        <v>46</v>
      </c>
      <c r="Y462" s="44" t="s">
        <v>46</v>
      </c>
      <c r="Z462" s="44" t="s">
        <v>46</v>
      </c>
      <c r="AA462" s="44" t="s">
        <v>46</v>
      </c>
      <c r="AB462" s="44" t="s">
        <v>3265</v>
      </c>
    </row>
    <row r="463" spans="1:28">
      <c r="A463" s="44" t="s">
        <v>29</v>
      </c>
      <c r="B463" s="44" t="s">
        <v>2912</v>
      </c>
      <c r="C463" s="44" t="s">
        <v>2913</v>
      </c>
      <c r="D463" s="44" t="s">
        <v>3266</v>
      </c>
      <c r="E463" s="44" t="s">
        <v>3267</v>
      </c>
      <c r="F463" s="44" t="s">
        <v>3268</v>
      </c>
      <c r="G463" s="44" t="s">
        <v>3269</v>
      </c>
      <c r="H463" s="44">
        <v>24900</v>
      </c>
      <c r="I463" s="44">
        <v>22490</v>
      </c>
      <c r="J463" s="44" t="s">
        <v>1582</v>
      </c>
      <c r="K463" s="44" t="s">
        <v>71</v>
      </c>
      <c r="L463" s="44" t="s">
        <v>38</v>
      </c>
      <c r="M463" s="44" t="s">
        <v>46</v>
      </c>
      <c r="N463" s="44" t="s">
        <v>73</v>
      </c>
      <c r="O463" s="44" t="s">
        <v>153</v>
      </c>
      <c r="P463" s="44" t="s">
        <v>1420</v>
      </c>
      <c r="Q463" s="44" t="s">
        <v>3264</v>
      </c>
      <c r="R463" s="44" t="s">
        <v>61</v>
      </c>
      <c r="S463" s="44" t="s">
        <v>77</v>
      </c>
      <c r="T463" s="44" t="s">
        <v>46</v>
      </c>
      <c r="U463" s="44" t="s">
        <v>78</v>
      </c>
      <c r="V463" s="44" t="s">
        <v>47</v>
      </c>
      <c r="W463" s="44" t="s">
        <v>47</v>
      </c>
      <c r="X463" s="44" t="s">
        <v>46</v>
      </c>
      <c r="Y463" s="44" t="s">
        <v>46</v>
      </c>
      <c r="Z463" s="44" t="s">
        <v>46</v>
      </c>
      <c r="AA463" s="44" t="s">
        <v>46</v>
      </c>
      <c r="AB463" s="44" t="s">
        <v>3265</v>
      </c>
    </row>
    <row r="464" spans="1:28">
      <c r="A464" s="44" t="s">
        <v>290</v>
      </c>
      <c r="B464" s="44" t="s">
        <v>2912</v>
      </c>
      <c r="C464" s="44" t="s">
        <v>2913</v>
      </c>
      <c r="D464" s="44" t="s">
        <v>3270</v>
      </c>
      <c r="E464" s="44" t="s">
        <v>3271</v>
      </c>
      <c r="F464" s="44" t="s">
        <v>3272</v>
      </c>
      <c r="G464" s="44" t="s">
        <v>3273</v>
      </c>
      <c r="H464" s="44">
        <v>5490</v>
      </c>
      <c r="I464" s="44">
        <v>4900</v>
      </c>
      <c r="J464" s="44" t="s">
        <v>570</v>
      </c>
      <c r="K464" s="44" t="s">
        <v>71</v>
      </c>
      <c r="L464" s="44" t="s">
        <v>38</v>
      </c>
      <c r="M464" s="44" t="s">
        <v>811</v>
      </c>
      <c r="N464" s="44" t="s">
        <v>290</v>
      </c>
      <c r="O464" s="44" t="s">
        <v>287</v>
      </c>
      <c r="P464" s="44" t="s">
        <v>607</v>
      </c>
      <c r="Q464" s="44" t="s">
        <v>3274</v>
      </c>
      <c r="R464" s="44" t="s">
        <v>44</v>
      </c>
      <c r="S464" s="44" t="s">
        <v>62</v>
      </c>
      <c r="T464" s="44" t="s">
        <v>63</v>
      </c>
      <c r="U464" s="44" t="s">
        <v>46</v>
      </c>
      <c r="V464" s="44" t="s">
        <v>47</v>
      </c>
      <c r="W464" s="44" t="s">
        <v>47</v>
      </c>
      <c r="X464" s="44" t="s">
        <v>46</v>
      </c>
      <c r="Y464" s="44" t="s">
        <v>46</v>
      </c>
      <c r="Z464" s="44">
        <v>16</v>
      </c>
      <c r="AA464" s="44">
        <v>1200</v>
      </c>
      <c r="AB464" s="44" t="s">
        <v>3275</v>
      </c>
    </row>
    <row r="465" spans="1:28">
      <c r="A465" s="44" t="s">
        <v>290</v>
      </c>
      <c r="B465" s="44" t="s">
        <v>2912</v>
      </c>
      <c r="C465" s="44" t="s">
        <v>2913</v>
      </c>
      <c r="D465" s="44" t="s">
        <v>3276</v>
      </c>
      <c r="E465" s="44" t="s">
        <v>3277</v>
      </c>
      <c r="F465" s="44" t="s">
        <v>3278</v>
      </c>
      <c r="G465" s="44" t="s">
        <v>3279</v>
      </c>
      <c r="H465" s="44">
        <v>8990</v>
      </c>
      <c r="I465" s="44">
        <v>7500</v>
      </c>
      <c r="J465" s="44" t="s">
        <v>570</v>
      </c>
      <c r="K465" s="44" t="s">
        <v>71</v>
      </c>
      <c r="L465" s="44" t="s">
        <v>38</v>
      </c>
      <c r="M465" s="44" t="s">
        <v>811</v>
      </c>
      <c r="N465" s="44" t="s">
        <v>290</v>
      </c>
      <c r="O465" s="44" t="s">
        <v>287</v>
      </c>
      <c r="P465" s="44" t="s">
        <v>297</v>
      </c>
      <c r="Q465" s="44" t="s">
        <v>3280</v>
      </c>
      <c r="R465" s="44" t="s">
        <v>44</v>
      </c>
      <c r="S465" s="44" t="s">
        <v>62</v>
      </c>
      <c r="T465" s="44" t="s">
        <v>63</v>
      </c>
      <c r="U465" s="44" t="s">
        <v>46</v>
      </c>
      <c r="V465" s="44" t="s">
        <v>47</v>
      </c>
      <c r="W465" s="44" t="s">
        <v>47</v>
      </c>
      <c r="X465" s="44" t="s">
        <v>46</v>
      </c>
      <c r="Y465" s="44" t="s">
        <v>46</v>
      </c>
      <c r="Z465" s="44">
        <v>10.5</v>
      </c>
      <c r="AA465" s="44">
        <v>900</v>
      </c>
      <c r="AB465" s="44" t="s">
        <v>3281</v>
      </c>
    </row>
    <row r="466" spans="1:28">
      <c r="A466" s="44" t="s">
        <v>290</v>
      </c>
      <c r="B466" s="44" t="s">
        <v>2912</v>
      </c>
      <c r="C466" s="44" t="s">
        <v>2913</v>
      </c>
      <c r="D466" s="44" t="s">
        <v>3282</v>
      </c>
      <c r="E466" s="44" t="s">
        <v>3283</v>
      </c>
      <c r="F466" s="44" t="s">
        <v>3284</v>
      </c>
      <c r="G466" s="44" t="s">
        <v>3285</v>
      </c>
      <c r="H466" s="44">
        <v>9900</v>
      </c>
      <c r="I466" s="44">
        <v>8700</v>
      </c>
      <c r="J466" s="44" t="s">
        <v>570</v>
      </c>
      <c r="K466" s="44" t="s">
        <v>71</v>
      </c>
      <c r="L466" s="44" t="s">
        <v>38</v>
      </c>
      <c r="M466" s="44" t="s">
        <v>811</v>
      </c>
      <c r="N466" s="44" t="s">
        <v>290</v>
      </c>
      <c r="O466" s="44" t="s">
        <v>287</v>
      </c>
      <c r="P466" s="44" t="s">
        <v>1219</v>
      </c>
      <c r="Q466" s="44" t="s">
        <v>3280</v>
      </c>
      <c r="R466" s="44" t="s">
        <v>44</v>
      </c>
      <c r="S466" s="44" t="s">
        <v>62</v>
      </c>
      <c r="T466" s="44" t="s">
        <v>63</v>
      </c>
      <c r="U466" s="44" t="s">
        <v>46</v>
      </c>
      <c r="V466" s="44" t="s">
        <v>47</v>
      </c>
      <c r="W466" s="44" t="s">
        <v>47</v>
      </c>
      <c r="X466" s="44" t="s">
        <v>46</v>
      </c>
      <c r="Y466" s="44" t="s">
        <v>46</v>
      </c>
      <c r="Z466" s="44">
        <v>15</v>
      </c>
      <c r="AA466" s="44">
        <v>1200</v>
      </c>
      <c r="AB466" s="44" t="s">
        <v>3286</v>
      </c>
    </row>
    <row r="467" spans="1:28">
      <c r="A467" s="44" t="s">
        <v>290</v>
      </c>
      <c r="B467" s="44" t="s">
        <v>2912</v>
      </c>
      <c r="C467" s="44" t="s">
        <v>2913</v>
      </c>
      <c r="D467" s="44" t="s">
        <v>3287</v>
      </c>
      <c r="E467" s="44" t="s">
        <v>3288</v>
      </c>
      <c r="F467" s="44" t="s">
        <v>3289</v>
      </c>
      <c r="G467" s="44" t="s">
        <v>3290</v>
      </c>
      <c r="H467" s="44">
        <v>13900</v>
      </c>
      <c r="I467" s="44">
        <v>10400</v>
      </c>
      <c r="J467" s="44" t="s">
        <v>570</v>
      </c>
      <c r="K467" s="44" t="s">
        <v>71</v>
      </c>
      <c r="L467" s="44" t="s">
        <v>38</v>
      </c>
      <c r="M467" s="44" t="s">
        <v>811</v>
      </c>
      <c r="N467" s="44" t="s">
        <v>290</v>
      </c>
      <c r="O467" s="44" t="s">
        <v>287</v>
      </c>
      <c r="P467" s="44" t="s">
        <v>3291</v>
      </c>
      <c r="Q467" s="44" t="s">
        <v>3280</v>
      </c>
      <c r="R467" s="44" t="s">
        <v>44</v>
      </c>
      <c r="S467" s="44" t="s">
        <v>62</v>
      </c>
      <c r="T467" s="44" t="s">
        <v>63</v>
      </c>
      <c r="U467" s="44" t="s">
        <v>46</v>
      </c>
      <c r="V467" s="44" t="s">
        <v>47</v>
      </c>
      <c r="W467" s="44" t="s">
        <v>47</v>
      </c>
      <c r="X467" s="44" t="s">
        <v>46</v>
      </c>
      <c r="Y467" s="44" t="s">
        <v>46</v>
      </c>
      <c r="Z467" s="44">
        <v>16</v>
      </c>
      <c r="AA467" s="44">
        <v>1200</v>
      </c>
      <c r="AB467" s="44" t="s">
        <v>3292</v>
      </c>
    </row>
    <row r="468" spans="1:28">
      <c r="A468" s="44" t="s">
        <v>50</v>
      </c>
      <c r="B468" s="44" t="s">
        <v>2912</v>
      </c>
      <c r="C468" s="44" t="s">
        <v>2913</v>
      </c>
      <c r="D468" s="44" t="s">
        <v>3293</v>
      </c>
      <c r="E468" s="44" t="s">
        <v>3294</v>
      </c>
      <c r="F468" s="44" t="s">
        <v>3295</v>
      </c>
      <c r="G468" s="44" t="s">
        <v>3296</v>
      </c>
      <c r="H468" s="44">
        <v>17690</v>
      </c>
      <c r="I468" s="44">
        <v>16500</v>
      </c>
      <c r="J468" s="44" t="s">
        <v>295</v>
      </c>
      <c r="K468" s="44" t="s">
        <v>56</v>
      </c>
      <c r="L468" s="44" t="s">
        <v>38</v>
      </c>
      <c r="M468" s="44" t="s">
        <v>3297</v>
      </c>
      <c r="N468" s="44" t="s">
        <v>57</v>
      </c>
      <c r="O468" s="44" t="s">
        <v>3191</v>
      </c>
      <c r="P468" s="44" t="s">
        <v>3298</v>
      </c>
      <c r="Q468" s="44" t="s">
        <v>3299</v>
      </c>
      <c r="R468" s="44" t="s">
        <v>61</v>
      </c>
      <c r="S468" s="44" t="s">
        <v>62</v>
      </c>
      <c r="T468" s="44" t="s">
        <v>63</v>
      </c>
      <c r="U468" s="44" t="s">
        <v>46</v>
      </c>
      <c r="V468" s="44" t="s">
        <v>47</v>
      </c>
      <c r="W468" s="44" t="s">
        <v>47</v>
      </c>
      <c r="X468" s="44" t="s">
        <v>3110</v>
      </c>
      <c r="Y468" s="44" t="s">
        <v>46</v>
      </c>
      <c r="Z468" s="44">
        <v>430</v>
      </c>
      <c r="AA468" s="44">
        <v>2000</v>
      </c>
      <c r="AB468" s="44" t="s">
        <v>3300</v>
      </c>
    </row>
    <row r="469" spans="1:28">
      <c r="A469" s="44" t="s">
        <v>29</v>
      </c>
      <c r="B469" s="44" t="s">
        <v>2912</v>
      </c>
      <c r="C469" s="44" t="s">
        <v>2913</v>
      </c>
      <c r="D469" s="44" t="s">
        <v>3301</v>
      </c>
      <c r="E469" s="44" t="s">
        <v>3302</v>
      </c>
      <c r="F469" s="44" t="s">
        <v>3303</v>
      </c>
      <c r="G469" s="44" t="s">
        <v>3304</v>
      </c>
      <c r="H469" s="44">
        <v>7990</v>
      </c>
      <c r="I469" s="44">
        <v>6990</v>
      </c>
      <c r="J469" s="44" t="s">
        <v>3305</v>
      </c>
      <c r="K469" s="44" t="s">
        <v>71</v>
      </c>
      <c r="L469" s="44" t="s">
        <v>38</v>
      </c>
      <c r="M469" s="44" t="s">
        <v>3306</v>
      </c>
      <c r="N469" s="44" t="s">
        <v>551</v>
      </c>
      <c r="O469" s="44" t="s">
        <v>287</v>
      </c>
      <c r="P469" s="44" t="s">
        <v>3060</v>
      </c>
      <c r="Q469" s="44" t="s">
        <v>3307</v>
      </c>
      <c r="R469" s="44" t="s">
        <v>44</v>
      </c>
      <c r="S469" s="44" t="s">
        <v>77</v>
      </c>
      <c r="T469" s="44" t="s">
        <v>46</v>
      </c>
      <c r="U469" s="44" t="s">
        <v>78</v>
      </c>
      <c r="V469" s="44" t="s">
        <v>47</v>
      </c>
      <c r="W469" s="44" t="s">
        <v>47</v>
      </c>
      <c r="X469" s="44" t="s">
        <v>46</v>
      </c>
      <c r="Y469" s="44" t="s">
        <v>46</v>
      </c>
      <c r="Z469" s="44" t="s">
        <v>46</v>
      </c>
      <c r="AA469" s="44" t="s">
        <v>46</v>
      </c>
      <c r="AB469" s="44" t="s">
        <v>3308</v>
      </c>
    </row>
    <row r="470" spans="1:28">
      <c r="A470" s="44" t="s">
        <v>29</v>
      </c>
      <c r="B470" s="44" t="s">
        <v>2912</v>
      </c>
      <c r="C470" s="44" t="s">
        <v>2913</v>
      </c>
      <c r="D470" s="44" t="s">
        <v>3309</v>
      </c>
      <c r="E470" s="44" t="s">
        <v>3310</v>
      </c>
      <c r="F470" s="44" t="s">
        <v>3311</v>
      </c>
      <c r="G470" s="44" t="s">
        <v>3312</v>
      </c>
      <c r="H470" s="44">
        <v>8990</v>
      </c>
      <c r="I470" s="44">
        <v>7990</v>
      </c>
      <c r="J470" s="44" t="s">
        <v>3305</v>
      </c>
      <c r="K470" s="44" t="s">
        <v>71</v>
      </c>
      <c r="L470" s="44" t="s">
        <v>38</v>
      </c>
      <c r="M470" s="44" t="s">
        <v>3306</v>
      </c>
      <c r="N470" s="44" t="s">
        <v>551</v>
      </c>
      <c r="O470" s="44" t="s">
        <v>287</v>
      </c>
      <c r="P470" s="44" t="s">
        <v>1512</v>
      </c>
      <c r="Q470" s="44" t="s">
        <v>3313</v>
      </c>
      <c r="R470" s="44" t="s">
        <v>44</v>
      </c>
      <c r="S470" s="44" t="s">
        <v>77</v>
      </c>
      <c r="T470" s="44" t="s">
        <v>46</v>
      </c>
      <c r="U470" s="44" t="s">
        <v>78</v>
      </c>
      <c r="V470" s="44" t="s">
        <v>47</v>
      </c>
      <c r="W470" s="44" t="s">
        <v>47</v>
      </c>
      <c r="X470" s="44" t="s">
        <v>46</v>
      </c>
      <c r="Y470" s="44" t="s">
        <v>46</v>
      </c>
      <c r="Z470" s="44" t="s">
        <v>46</v>
      </c>
      <c r="AA470" s="44" t="s">
        <v>46</v>
      </c>
      <c r="AB470" s="44" t="s">
        <v>3308</v>
      </c>
    </row>
    <row r="471" spans="1:28">
      <c r="A471" s="44" t="s">
        <v>29</v>
      </c>
      <c r="B471" s="44" t="s">
        <v>2912</v>
      </c>
      <c r="C471" s="44" t="s">
        <v>2913</v>
      </c>
      <c r="D471" s="44" t="s">
        <v>3314</v>
      </c>
      <c r="E471" s="44" t="s">
        <v>3315</v>
      </c>
      <c r="F471" s="44" t="s">
        <v>3316</v>
      </c>
      <c r="G471" s="44" t="s">
        <v>3317</v>
      </c>
      <c r="H471" s="44">
        <v>10900</v>
      </c>
      <c r="I471" s="44">
        <v>9300</v>
      </c>
      <c r="J471" s="44" t="s">
        <v>3305</v>
      </c>
      <c r="K471" s="44" t="s">
        <v>71</v>
      </c>
      <c r="L471" s="44" t="s">
        <v>38</v>
      </c>
      <c r="M471" s="44" t="s">
        <v>3306</v>
      </c>
      <c r="N471" s="44" t="s">
        <v>73</v>
      </c>
      <c r="O471" s="44" t="s">
        <v>287</v>
      </c>
      <c r="P471" s="44" t="s">
        <v>2937</v>
      </c>
      <c r="Q471" s="44" t="s">
        <v>3318</v>
      </c>
      <c r="R471" s="44" t="s">
        <v>44</v>
      </c>
      <c r="S471" s="44" t="s">
        <v>77</v>
      </c>
      <c r="T471" s="44" t="s">
        <v>46</v>
      </c>
      <c r="U471" s="44" t="s">
        <v>78</v>
      </c>
      <c r="V471" s="44" t="s">
        <v>47</v>
      </c>
      <c r="W471" s="44" t="s">
        <v>47</v>
      </c>
      <c r="X471" s="44" t="s">
        <v>46</v>
      </c>
      <c r="Y471" s="44" t="s">
        <v>46</v>
      </c>
      <c r="Z471" s="44" t="s">
        <v>46</v>
      </c>
      <c r="AA471" s="44" t="s">
        <v>46</v>
      </c>
      <c r="AB471" s="44" t="s">
        <v>3308</v>
      </c>
    </row>
    <row r="472" spans="1:28">
      <c r="A472" s="44" t="s">
        <v>50</v>
      </c>
      <c r="B472" s="44" t="s">
        <v>2912</v>
      </c>
      <c r="C472" s="44" t="s">
        <v>2913</v>
      </c>
      <c r="D472" s="44" t="s">
        <v>3319</v>
      </c>
      <c r="E472" s="44" t="s">
        <v>3320</v>
      </c>
      <c r="F472" s="44" t="s">
        <v>3321</v>
      </c>
      <c r="G472" s="44" t="s">
        <v>3322</v>
      </c>
      <c r="H472" s="44">
        <v>14900</v>
      </c>
      <c r="I472" s="44">
        <v>13900</v>
      </c>
      <c r="J472" s="44" t="s">
        <v>3305</v>
      </c>
      <c r="K472" s="44" t="s">
        <v>71</v>
      </c>
      <c r="L472" s="44" t="s">
        <v>38</v>
      </c>
      <c r="M472" s="44" t="s">
        <v>3306</v>
      </c>
      <c r="N472" s="44" t="s">
        <v>354</v>
      </c>
      <c r="O472" s="44" t="s">
        <v>287</v>
      </c>
      <c r="P472" s="44" t="s">
        <v>3323</v>
      </c>
      <c r="Q472" s="44" t="s">
        <v>2987</v>
      </c>
      <c r="R472" s="44" t="s">
        <v>44</v>
      </c>
      <c r="S472" s="44" t="s">
        <v>45</v>
      </c>
      <c r="T472" s="44" t="s">
        <v>46</v>
      </c>
      <c r="U472" s="44" t="s">
        <v>46</v>
      </c>
      <c r="V472" s="44" t="s">
        <v>46</v>
      </c>
      <c r="W472" s="44" t="s">
        <v>46</v>
      </c>
      <c r="X472" s="44" t="s">
        <v>46</v>
      </c>
      <c r="Y472" s="44" t="s">
        <v>46</v>
      </c>
      <c r="Z472" s="44" t="s">
        <v>46</v>
      </c>
      <c r="AA472" s="44" t="s">
        <v>46</v>
      </c>
      <c r="AB472" s="44" t="s">
        <v>3324</v>
      </c>
    </row>
    <row r="473" spans="1:28">
      <c r="A473" s="44" t="s">
        <v>50</v>
      </c>
      <c r="B473" s="44" t="s">
        <v>2912</v>
      </c>
      <c r="C473" s="44" t="s">
        <v>2913</v>
      </c>
      <c r="D473" s="44" t="s">
        <v>3325</v>
      </c>
      <c r="E473" s="44" t="s">
        <v>3326</v>
      </c>
      <c r="F473" s="44" t="s">
        <v>3327</v>
      </c>
      <c r="G473" s="44" t="s">
        <v>3328</v>
      </c>
      <c r="H473" s="44">
        <v>21000</v>
      </c>
      <c r="I473" s="44">
        <v>19200</v>
      </c>
      <c r="J473" s="44" t="s">
        <v>3305</v>
      </c>
      <c r="K473" s="44" t="s">
        <v>71</v>
      </c>
      <c r="L473" s="44" t="s">
        <v>38</v>
      </c>
      <c r="M473" s="44" t="s">
        <v>3306</v>
      </c>
      <c r="N473" s="44" t="s">
        <v>305</v>
      </c>
      <c r="O473" s="44" t="s">
        <v>1462</v>
      </c>
      <c r="P473" s="44" t="s">
        <v>3329</v>
      </c>
      <c r="Q473" s="44" t="s">
        <v>3330</v>
      </c>
      <c r="R473" s="44" t="s">
        <v>61</v>
      </c>
      <c r="S473" s="44" t="s">
        <v>45</v>
      </c>
      <c r="T473" s="44" t="s">
        <v>46</v>
      </c>
      <c r="U473" s="44" t="s">
        <v>46</v>
      </c>
      <c r="V473" s="44" t="s">
        <v>46</v>
      </c>
      <c r="W473" s="44" t="s">
        <v>46</v>
      </c>
      <c r="X473" s="44" t="s">
        <v>46</v>
      </c>
      <c r="Y473" s="44" t="s">
        <v>46</v>
      </c>
      <c r="Z473" s="44" t="s">
        <v>46</v>
      </c>
      <c r="AA473" s="44" t="s">
        <v>46</v>
      </c>
      <c r="AB473" s="44" t="s">
        <v>3331</v>
      </c>
    </row>
    <row r="474" spans="1:28">
      <c r="A474" s="44" t="s">
        <v>50</v>
      </c>
      <c r="B474" s="44" t="s">
        <v>2912</v>
      </c>
      <c r="C474" s="44" t="s">
        <v>2913</v>
      </c>
      <c r="D474" s="44" t="s">
        <v>3332</v>
      </c>
      <c r="E474" s="44" t="s">
        <v>3333</v>
      </c>
      <c r="F474" s="44" t="s">
        <v>3334</v>
      </c>
      <c r="G474" s="44" t="s">
        <v>3335</v>
      </c>
      <c r="H474" s="44">
        <v>24000</v>
      </c>
      <c r="I474" s="44">
        <v>22400</v>
      </c>
      <c r="J474" s="44" t="s">
        <v>3305</v>
      </c>
      <c r="K474" s="44" t="s">
        <v>71</v>
      </c>
      <c r="L474" s="44" t="s">
        <v>38</v>
      </c>
      <c r="M474" s="44" t="s">
        <v>3306</v>
      </c>
      <c r="N474" s="44" t="s">
        <v>305</v>
      </c>
      <c r="O474" s="44" t="s">
        <v>1462</v>
      </c>
      <c r="P474" s="44" t="s">
        <v>3336</v>
      </c>
      <c r="Q474" s="44" t="s">
        <v>3337</v>
      </c>
      <c r="R474" s="44" t="s">
        <v>61</v>
      </c>
      <c r="S474" s="44" t="s">
        <v>45</v>
      </c>
      <c r="T474" s="44" t="s">
        <v>46</v>
      </c>
      <c r="U474" s="44" t="s">
        <v>46</v>
      </c>
      <c r="V474" s="44" t="s">
        <v>46</v>
      </c>
      <c r="W474" s="44" t="s">
        <v>46</v>
      </c>
      <c r="X474" s="44" t="s">
        <v>46</v>
      </c>
      <c r="Y474" s="44" t="s">
        <v>46</v>
      </c>
      <c r="Z474" s="44" t="s">
        <v>46</v>
      </c>
      <c r="AA474" s="44" t="s">
        <v>46</v>
      </c>
      <c r="AB474" s="44" t="s">
        <v>3331</v>
      </c>
    </row>
    <row r="475" spans="1:28">
      <c r="A475" s="44" t="s">
        <v>155</v>
      </c>
      <c r="B475" s="44" t="s">
        <v>2940</v>
      </c>
      <c r="C475" s="44" t="s">
        <v>3122</v>
      </c>
      <c r="D475" s="44" t="s">
        <v>3338</v>
      </c>
      <c r="E475" s="44" t="s">
        <v>3339</v>
      </c>
      <c r="F475" s="44" t="s">
        <v>3340</v>
      </c>
      <c r="G475" s="44" t="s">
        <v>3341</v>
      </c>
      <c r="H475" s="44">
        <v>7580</v>
      </c>
      <c r="I475" s="44">
        <v>3580</v>
      </c>
      <c r="J475" s="44" t="s">
        <v>3342</v>
      </c>
      <c r="K475" s="44" t="s">
        <v>37</v>
      </c>
      <c r="L475" s="44" t="s">
        <v>38</v>
      </c>
      <c r="M475" s="44" t="s">
        <v>46</v>
      </c>
      <c r="N475" s="44" t="s">
        <v>1243</v>
      </c>
      <c r="O475" s="44" t="s">
        <v>41</v>
      </c>
      <c r="P475" s="44" t="s">
        <v>3343</v>
      </c>
      <c r="Q475" s="44" t="s">
        <v>46</v>
      </c>
      <c r="R475" s="44" t="s">
        <v>44</v>
      </c>
      <c r="S475" s="44" t="s">
        <v>45</v>
      </c>
      <c r="T475" s="44" t="s">
        <v>46</v>
      </c>
      <c r="U475" s="44" t="s">
        <v>46</v>
      </c>
      <c r="V475" s="44" t="s">
        <v>47</v>
      </c>
      <c r="W475" s="44" t="s">
        <v>46</v>
      </c>
      <c r="X475" s="44" t="s">
        <v>46</v>
      </c>
      <c r="Y475" s="44" t="s">
        <v>46</v>
      </c>
      <c r="Z475" s="44" t="s">
        <v>46</v>
      </c>
      <c r="AA475" s="44" t="s">
        <v>46</v>
      </c>
      <c r="AB475" s="44" t="s">
        <v>3344</v>
      </c>
    </row>
    <row r="476" spans="1:28">
      <c r="A476" s="44" t="s">
        <v>290</v>
      </c>
      <c r="B476" s="44" t="s">
        <v>2940</v>
      </c>
      <c r="C476" s="44" t="s">
        <v>2941</v>
      </c>
      <c r="D476" s="44" t="s">
        <v>3345</v>
      </c>
      <c r="E476" s="44" t="s">
        <v>3346</v>
      </c>
      <c r="F476" s="44" t="s">
        <v>3347</v>
      </c>
      <c r="G476" s="44" t="s">
        <v>3348</v>
      </c>
      <c r="H476" s="44">
        <v>19900</v>
      </c>
      <c r="I476" s="44">
        <v>8990</v>
      </c>
      <c r="J476" s="44" t="s">
        <v>295</v>
      </c>
      <c r="K476" s="44" t="s">
        <v>71</v>
      </c>
      <c r="L476" s="44" t="s">
        <v>38</v>
      </c>
      <c r="M476" s="44" t="s">
        <v>854</v>
      </c>
      <c r="N476" s="44" t="s">
        <v>290</v>
      </c>
      <c r="O476" s="44" t="s">
        <v>1227</v>
      </c>
      <c r="P476" s="44" t="s">
        <v>3349</v>
      </c>
      <c r="Q476" s="44" t="s">
        <v>3350</v>
      </c>
      <c r="R476" s="44" t="s">
        <v>44</v>
      </c>
      <c r="S476" s="44" t="s">
        <v>45</v>
      </c>
      <c r="T476" s="44" t="s">
        <v>46</v>
      </c>
      <c r="U476" s="44" t="s">
        <v>46</v>
      </c>
      <c r="V476" s="44" t="s">
        <v>47</v>
      </c>
      <c r="W476" s="44" t="s">
        <v>47</v>
      </c>
      <c r="X476" s="44" t="s">
        <v>46</v>
      </c>
      <c r="Y476" s="44" t="s">
        <v>46</v>
      </c>
      <c r="Z476" s="44">
        <v>5.8</v>
      </c>
      <c r="AA476" s="44" t="s">
        <v>46</v>
      </c>
      <c r="AB476" s="44" t="s">
        <v>3351</v>
      </c>
    </row>
    <row r="477" spans="1:28">
      <c r="A477" s="44" t="s">
        <v>50</v>
      </c>
      <c r="B477" s="44" t="s">
        <v>2912</v>
      </c>
      <c r="C477" s="44" t="s">
        <v>2913</v>
      </c>
      <c r="D477" s="44" t="s">
        <v>3352</v>
      </c>
      <c r="E477" s="44" t="s">
        <v>3353</v>
      </c>
      <c r="F477" s="44" t="s">
        <v>3354</v>
      </c>
      <c r="G477" s="44" t="s">
        <v>3355</v>
      </c>
      <c r="H477" s="44">
        <v>33900</v>
      </c>
      <c r="I477" s="44">
        <v>30500</v>
      </c>
      <c r="J477" s="44" t="s">
        <v>304</v>
      </c>
      <c r="K477" s="44" t="s">
        <v>71</v>
      </c>
      <c r="L477" s="44" t="s">
        <v>38</v>
      </c>
      <c r="M477" s="44" t="s">
        <v>46</v>
      </c>
      <c r="N477" s="44" t="s">
        <v>212</v>
      </c>
      <c r="O477" s="44" t="s">
        <v>3191</v>
      </c>
      <c r="P477" s="44" t="s">
        <v>46</v>
      </c>
      <c r="Q477" s="44" t="s">
        <v>3356</v>
      </c>
      <c r="R477" s="44" t="s">
        <v>61</v>
      </c>
      <c r="S477" s="44" t="s">
        <v>62</v>
      </c>
      <c r="T477" s="44" t="s">
        <v>63</v>
      </c>
      <c r="U477" s="44" t="s">
        <v>46</v>
      </c>
      <c r="V477" s="44" t="s">
        <v>3357</v>
      </c>
      <c r="W477" s="44" t="s">
        <v>3357</v>
      </c>
      <c r="X477" s="44" t="s">
        <v>3110</v>
      </c>
      <c r="Y477" s="44" t="s">
        <v>46</v>
      </c>
      <c r="Z477" s="44">
        <v>530</v>
      </c>
      <c r="AA477" s="44">
        <v>2000</v>
      </c>
      <c r="AB477" s="44" t="s">
        <v>3358</v>
      </c>
    </row>
    <row r="478" spans="1:28">
      <c r="A478" s="44" t="s">
        <v>155</v>
      </c>
      <c r="B478" s="44" t="s">
        <v>2940</v>
      </c>
      <c r="C478" s="44" t="s">
        <v>3359</v>
      </c>
      <c r="D478" s="44" t="s">
        <v>3360</v>
      </c>
      <c r="E478" s="44" t="s">
        <v>3361</v>
      </c>
      <c r="F478" s="44" t="s">
        <v>3362</v>
      </c>
      <c r="G478" s="44" t="s">
        <v>3363</v>
      </c>
      <c r="H478" s="44">
        <v>2490</v>
      </c>
      <c r="I478" s="44">
        <v>890</v>
      </c>
      <c r="J478" s="44" t="s">
        <v>3364</v>
      </c>
      <c r="K478" s="44" t="s">
        <v>71</v>
      </c>
      <c r="L478" s="44" t="s">
        <v>38</v>
      </c>
      <c r="M478" s="44" t="s">
        <v>46</v>
      </c>
      <c r="N478" s="44" t="s">
        <v>3365</v>
      </c>
      <c r="O478" s="44" t="s">
        <v>41</v>
      </c>
      <c r="P478" s="44" t="s">
        <v>3366</v>
      </c>
      <c r="Q478" s="44" t="s">
        <v>46</v>
      </c>
      <c r="R478" s="44" t="s">
        <v>44</v>
      </c>
      <c r="S478" s="44" t="s">
        <v>45</v>
      </c>
      <c r="T478" s="44" t="s">
        <v>46</v>
      </c>
      <c r="U478" s="44" t="s">
        <v>46</v>
      </c>
      <c r="V478" s="44" t="s">
        <v>3367</v>
      </c>
      <c r="W478" s="44" t="s">
        <v>46</v>
      </c>
      <c r="X478" s="44" t="s">
        <v>46</v>
      </c>
      <c r="Y478" s="44" t="s">
        <v>46</v>
      </c>
      <c r="Z478" s="44" t="s">
        <v>46</v>
      </c>
      <c r="AA478" s="44" t="s">
        <v>46</v>
      </c>
      <c r="AB478" s="44" t="s">
        <v>3368</v>
      </c>
    </row>
    <row r="479" spans="1:28">
      <c r="A479" s="44" t="s">
        <v>155</v>
      </c>
      <c r="B479" s="44" t="s">
        <v>2940</v>
      </c>
      <c r="C479" s="44" t="s">
        <v>3359</v>
      </c>
      <c r="D479" s="44" t="s">
        <v>3369</v>
      </c>
      <c r="E479" s="44" t="s">
        <v>3370</v>
      </c>
      <c r="F479" s="44" t="s">
        <v>3371</v>
      </c>
      <c r="G479" s="44" t="s">
        <v>3372</v>
      </c>
      <c r="H479" s="44">
        <v>2490</v>
      </c>
      <c r="I479" s="44">
        <v>890</v>
      </c>
      <c r="J479" s="44" t="s">
        <v>3364</v>
      </c>
      <c r="K479" s="44" t="s">
        <v>71</v>
      </c>
      <c r="L479" s="44" t="s">
        <v>38</v>
      </c>
      <c r="M479" s="44" t="s">
        <v>46</v>
      </c>
      <c r="N479" s="44" t="s">
        <v>3365</v>
      </c>
      <c r="O479" s="44" t="s">
        <v>590</v>
      </c>
      <c r="P479" s="44" t="s">
        <v>3366</v>
      </c>
      <c r="Q479" s="44" t="s">
        <v>46</v>
      </c>
      <c r="R479" s="44" t="s">
        <v>44</v>
      </c>
      <c r="S479" s="44" t="s">
        <v>45</v>
      </c>
      <c r="T479" s="44" t="s">
        <v>46</v>
      </c>
      <c r="U479" s="44" t="s">
        <v>46</v>
      </c>
      <c r="V479" s="44" t="s">
        <v>3367</v>
      </c>
      <c r="W479" s="44" t="s">
        <v>46</v>
      </c>
      <c r="X479" s="44" t="s">
        <v>46</v>
      </c>
      <c r="Y479" s="44" t="s">
        <v>46</v>
      </c>
      <c r="Z479" s="44" t="s">
        <v>46</v>
      </c>
      <c r="AA479" s="44" t="s">
        <v>46</v>
      </c>
      <c r="AB479" s="44" t="s">
        <v>3368</v>
      </c>
    </row>
    <row r="480" spans="1:28">
      <c r="A480" s="44" t="s">
        <v>50</v>
      </c>
      <c r="B480" s="44" t="s">
        <v>2912</v>
      </c>
      <c r="C480" s="44" t="s">
        <v>2913</v>
      </c>
      <c r="D480" s="44" t="s">
        <v>3373</v>
      </c>
      <c r="E480" s="44" t="s">
        <v>3374</v>
      </c>
      <c r="F480" s="44" t="s">
        <v>3375</v>
      </c>
      <c r="G480" s="44" t="s">
        <v>3376</v>
      </c>
      <c r="H480" s="44">
        <v>19900</v>
      </c>
      <c r="I480" s="44">
        <v>17900</v>
      </c>
      <c r="J480" s="44" t="s">
        <v>3377</v>
      </c>
      <c r="K480" s="44" t="s">
        <v>71</v>
      </c>
      <c r="L480" s="44" t="s">
        <v>38</v>
      </c>
      <c r="M480" s="44" t="s">
        <v>46</v>
      </c>
      <c r="N480" s="44" t="s">
        <v>57</v>
      </c>
      <c r="O480" s="44" t="s">
        <v>287</v>
      </c>
      <c r="P480" s="44" t="s">
        <v>3108</v>
      </c>
      <c r="Q480" s="44" t="s">
        <v>3109</v>
      </c>
      <c r="R480" s="44" t="s">
        <v>61</v>
      </c>
      <c r="S480" s="44" t="s">
        <v>62</v>
      </c>
      <c r="T480" s="44" t="s">
        <v>63</v>
      </c>
      <c r="U480" s="44" t="s">
        <v>46</v>
      </c>
      <c r="V480" s="44" t="s">
        <v>47</v>
      </c>
      <c r="W480" s="44" t="s">
        <v>47</v>
      </c>
      <c r="X480" s="44" t="s">
        <v>3110</v>
      </c>
      <c r="Y480" s="44" t="s">
        <v>46</v>
      </c>
      <c r="Z480" s="44">
        <v>325</v>
      </c>
      <c r="AA480" s="44">
        <v>1200</v>
      </c>
      <c r="AB480" s="44" t="s">
        <v>3378</v>
      </c>
    </row>
    <row r="481" spans="1:28">
      <c r="A481" s="44" t="s">
        <v>155</v>
      </c>
      <c r="B481" s="44" t="s">
        <v>2940</v>
      </c>
      <c r="C481" s="44" t="s">
        <v>3122</v>
      </c>
      <c r="D481" s="44" t="s">
        <v>3379</v>
      </c>
      <c r="E481" s="44" t="s">
        <v>3380</v>
      </c>
      <c r="F481" s="44" t="s">
        <v>3381</v>
      </c>
      <c r="G481" s="44" t="s">
        <v>3382</v>
      </c>
      <c r="H481" s="44">
        <v>2390</v>
      </c>
      <c r="I481" s="44">
        <v>1890</v>
      </c>
      <c r="J481" s="44" t="s">
        <v>46</v>
      </c>
      <c r="K481" s="44" t="s">
        <v>71</v>
      </c>
      <c r="L481" s="44" t="s">
        <v>38</v>
      </c>
      <c r="M481" s="44" t="s">
        <v>46</v>
      </c>
      <c r="N481" s="44" t="s">
        <v>572</v>
      </c>
      <c r="O481" s="44" t="s">
        <v>41</v>
      </c>
      <c r="P481" s="44" t="s">
        <v>3383</v>
      </c>
      <c r="Q481" s="44" t="s">
        <v>3384</v>
      </c>
      <c r="R481" s="44" t="s">
        <v>44</v>
      </c>
      <c r="S481" s="44" t="s">
        <v>45</v>
      </c>
      <c r="T481" s="44" t="s">
        <v>46</v>
      </c>
      <c r="U481" s="44" t="s">
        <v>46</v>
      </c>
      <c r="V481" s="44" t="s">
        <v>3367</v>
      </c>
      <c r="W481" s="44" t="s">
        <v>46</v>
      </c>
      <c r="X481" s="44" t="s">
        <v>46</v>
      </c>
      <c r="Y481" s="44" t="s">
        <v>46</v>
      </c>
      <c r="Z481" s="44" t="s">
        <v>46</v>
      </c>
      <c r="AA481" s="44" t="s">
        <v>46</v>
      </c>
      <c r="AB481" s="44" t="s">
        <v>3385</v>
      </c>
    </row>
    <row r="482" spans="1:28">
      <c r="A482" s="44" t="s">
        <v>166</v>
      </c>
      <c r="B482" s="44" t="s">
        <v>3386</v>
      </c>
      <c r="C482" s="44" t="s">
        <v>3387</v>
      </c>
      <c r="D482" s="44" t="s">
        <v>3388</v>
      </c>
      <c r="E482" s="44" t="s">
        <v>3389</v>
      </c>
      <c r="F482" s="44" t="s">
        <v>3390</v>
      </c>
      <c r="G482" s="44" t="s">
        <v>3391</v>
      </c>
      <c r="H482" s="44">
        <v>25000</v>
      </c>
      <c r="I482" s="44">
        <v>19900</v>
      </c>
      <c r="J482" s="44" t="s">
        <v>1149</v>
      </c>
      <c r="K482" s="44" t="s">
        <v>71</v>
      </c>
      <c r="L482" s="44" t="s">
        <v>38</v>
      </c>
      <c r="M482" s="44" t="s">
        <v>3392</v>
      </c>
      <c r="N482" s="44" t="s">
        <v>419</v>
      </c>
      <c r="O482" s="44" t="s">
        <v>3393</v>
      </c>
      <c r="P482" s="44" t="s">
        <v>3394</v>
      </c>
      <c r="Q482" s="44" t="s">
        <v>3395</v>
      </c>
      <c r="R482" s="44" t="s">
        <v>44</v>
      </c>
      <c r="S482" s="44" t="s">
        <v>45</v>
      </c>
      <c r="T482" s="44" t="s">
        <v>46</v>
      </c>
      <c r="U482" s="44" t="s">
        <v>46</v>
      </c>
      <c r="V482" s="44" t="s">
        <v>47</v>
      </c>
      <c r="W482" s="44" t="s">
        <v>46</v>
      </c>
      <c r="X482" s="44" t="s">
        <v>46</v>
      </c>
      <c r="Y482" s="44" t="s">
        <v>46</v>
      </c>
      <c r="Z482" s="44" t="s">
        <v>46</v>
      </c>
      <c r="AA482" s="44" t="s">
        <v>46</v>
      </c>
      <c r="AB482" s="44" t="s">
        <v>3396</v>
      </c>
    </row>
    <row r="483" spans="1:28">
      <c r="A483" s="44" t="s">
        <v>166</v>
      </c>
      <c r="B483" s="44" t="s">
        <v>3386</v>
      </c>
      <c r="C483" s="44" t="s">
        <v>3387</v>
      </c>
      <c r="D483" s="44" t="s">
        <v>3397</v>
      </c>
      <c r="E483" s="44" t="s">
        <v>3398</v>
      </c>
      <c r="F483" s="44" t="s">
        <v>3399</v>
      </c>
      <c r="G483" s="44" t="s">
        <v>3400</v>
      </c>
      <c r="H483" s="44">
        <v>31500</v>
      </c>
      <c r="I483" s="44">
        <v>22900</v>
      </c>
      <c r="J483" s="44" t="s">
        <v>1149</v>
      </c>
      <c r="K483" s="44" t="s">
        <v>71</v>
      </c>
      <c r="L483" s="44" t="s">
        <v>38</v>
      </c>
      <c r="M483" s="44" t="s">
        <v>3392</v>
      </c>
      <c r="N483" s="44" t="s">
        <v>419</v>
      </c>
      <c r="O483" s="44" t="s">
        <v>3393</v>
      </c>
      <c r="P483" s="44" t="s">
        <v>3394</v>
      </c>
      <c r="Q483" s="44" t="s">
        <v>3395</v>
      </c>
      <c r="R483" s="44" t="s">
        <v>44</v>
      </c>
      <c r="S483" s="44" t="s">
        <v>45</v>
      </c>
      <c r="T483" s="44" t="s">
        <v>46</v>
      </c>
      <c r="U483" s="44" t="s">
        <v>46</v>
      </c>
      <c r="V483" s="44" t="s">
        <v>47</v>
      </c>
      <c r="W483" s="44" t="s">
        <v>46</v>
      </c>
      <c r="X483" s="44" t="s">
        <v>46</v>
      </c>
      <c r="Y483" s="44" t="s">
        <v>46</v>
      </c>
      <c r="Z483" s="44" t="s">
        <v>46</v>
      </c>
      <c r="AA483" s="44" t="s">
        <v>46</v>
      </c>
      <c r="AB483" s="44" t="s">
        <v>3396</v>
      </c>
    </row>
    <row r="484" spans="1:28">
      <c r="A484" s="44" t="s">
        <v>166</v>
      </c>
      <c r="B484" s="44" t="s">
        <v>3386</v>
      </c>
      <c r="C484" s="44" t="s">
        <v>3387</v>
      </c>
      <c r="D484" s="44" t="s">
        <v>3401</v>
      </c>
      <c r="E484" s="44" t="s">
        <v>3402</v>
      </c>
      <c r="F484" s="44" t="s">
        <v>3403</v>
      </c>
      <c r="G484" s="44" t="s">
        <v>3404</v>
      </c>
      <c r="H484" s="44">
        <v>25000</v>
      </c>
      <c r="I484" s="44">
        <v>19900</v>
      </c>
      <c r="J484" s="44" t="s">
        <v>1149</v>
      </c>
      <c r="K484" s="44" t="s">
        <v>71</v>
      </c>
      <c r="L484" s="44" t="s">
        <v>38</v>
      </c>
      <c r="M484" s="44" t="s">
        <v>3392</v>
      </c>
      <c r="N484" s="44" t="s">
        <v>419</v>
      </c>
      <c r="O484" s="44" t="s">
        <v>1059</v>
      </c>
      <c r="P484" s="44" t="s">
        <v>3394</v>
      </c>
      <c r="Q484" s="44" t="s">
        <v>3395</v>
      </c>
      <c r="R484" s="44" t="s">
        <v>44</v>
      </c>
      <c r="S484" s="44" t="s">
        <v>45</v>
      </c>
      <c r="T484" s="44" t="s">
        <v>46</v>
      </c>
      <c r="U484" s="44" t="s">
        <v>46</v>
      </c>
      <c r="V484" s="44" t="s">
        <v>47</v>
      </c>
      <c r="W484" s="44" t="s">
        <v>46</v>
      </c>
      <c r="X484" s="44" t="s">
        <v>46</v>
      </c>
      <c r="Y484" s="44" t="s">
        <v>46</v>
      </c>
      <c r="Z484" s="44" t="s">
        <v>46</v>
      </c>
      <c r="AA484" s="44" t="s">
        <v>46</v>
      </c>
      <c r="AB484" s="44" t="s">
        <v>3396</v>
      </c>
    </row>
    <row r="485" spans="1:28">
      <c r="A485" s="44" t="s">
        <v>166</v>
      </c>
      <c r="B485" s="44" t="s">
        <v>3386</v>
      </c>
      <c r="C485" s="44" t="s">
        <v>3387</v>
      </c>
      <c r="D485" s="44" t="s">
        <v>3405</v>
      </c>
      <c r="E485" s="44" t="s">
        <v>3406</v>
      </c>
      <c r="F485" s="44" t="s">
        <v>3407</v>
      </c>
      <c r="G485" s="44" t="s">
        <v>3408</v>
      </c>
      <c r="H485" s="44">
        <v>31500</v>
      </c>
      <c r="I485" s="44">
        <v>22900</v>
      </c>
      <c r="J485" s="44" t="s">
        <v>1149</v>
      </c>
      <c r="K485" s="44" t="s">
        <v>71</v>
      </c>
      <c r="L485" s="44" t="s">
        <v>38</v>
      </c>
      <c r="M485" s="44" t="s">
        <v>3392</v>
      </c>
      <c r="N485" s="44" t="s">
        <v>419</v>
      </c>
      <c r="O485" s="44" t="s">
        <v>1059</v>
      </c>
      <c r="P485" s="44" t="s">
        <v>3409</v>
      </c>
      <c r="Q485" s="44" t="s">
        <v>3395</v>
      </c>
      <c r="R485" s="44" t="s">
        <v>44</v>
      </c>
      <c r="S485" s="44" t="s">
        <v>45</v>
      </c>
      <c r="T485" s="44" t="s">
        <v>46</v>
      </c>
      <c r="U485" s="44" t="s">
        <v>46</v>
      </c>
      <c r="V485" s="44" t="s">
        <v>47</v>
      </c>
      <c r="W485" s="44" t="s">
        <v>46</v>
      </c>
      <c r="X485" s="44" t="s">
        <v>46</v>
      </c>
      <c r="Y485" s="44" t="s">
        <v>46</v>
      </c>
      <c r="Z485" s="44" t="s">
        <v>46</v>
      </c>
      <c r="AA485" s="44" t="s">
        <v>46</v>
      </c>
      <c r="AB485" s="44" t="s">
        <v>3396</v>
      </c>
    </row>
    <row r="486" spans="1:28">
      <c r="A486" s="44" t="s">
        <v>166</v>
      </c>
      <c r="B486" s="44" t="s">
        <v>505</v>
      </c>
      <c r="C486" s="44" t="s">
        <v>31</v>
      </c>
      <c r="D486" s="44" t="s">
        <v>3410</v>
      </c>
      <c r="E486" s="44" t="s">
        <v>3411</v>
      </c>
      <c r="F486" s="44" t="s">
        <v>3412</v>
      </c>
      <c r="G486" s="44" t="s">
        <v>3413</v>
      </c>
      <c r="H486" s="44">
        <v>1280</v>
      </c>
      <c r="I486" s="44">
        <v>880</v>
      </c>
      <c r="J486" s="44" t="s">
        <v>3414</v>
      </c>
      <c r="K486" s="44" t="s">
        <v>181</v>
      </c>
      <c r="L486" s="44" t="s">
        <v>38</v>
      </c>
      <c r="M486" s="44" t="s">
        <v>3415</v>
      </c>
      <c r="N486" s="44" t="s">
        <v>430</v>
      </c>
      <c r="O486" s="44" t="s">
        <v>3416</v>
      </c>
      <c r="P486" s="44" t="s">
        <v>3417</v>
      </c>
      <c r="Q486" s="44" t="s">
        <v>3418</v>
      </c>
      <c r="R486" s="44" t="s">
        <v>44</v>
      </c>
      <c r="S486" s="44" t="s">
        <v>45</v>
      </c>
      <c r="T486" s="44" t="s">
        <v>46</v>
      </c>
      <c r="U486" s="44" t="s">
        <v>46</v>
      </c>
      <c r="V486" s="44" t="s">
        <v>47</v>
      </c>
      <c r="W486" s="44" t="s">
        <v>46</v>
      </c>
      <c r="X486" s="44" t="s">
        <v>46</v>
      </c>
      <c r="Y486" s="44" t="s">
        <v>46</v>
      </c>
      <c r="Z486" s="44" t="s">
        <v>46</v>
      </c>
      <c r="AA486" s="44" t="s">
        <v>46</v>
      </c>
      <c r="AB486" s="44" t="s">
        <v>3419</v>
      </c>
    </row>
    <row r="487" spans="1:28">
      <c r="A487" s="44" t="s">
        <v>166</v>
      </c>
      <c r="B487" s="44" t="s">
        <v>505</v>
      </c>
      <c r="C487" s="44" t="s">
        <v>31</v>
      </c>
      <c r="D487" s="44" t="s">
        <v>3420</v>
      </c>
      <c r="E487" s="44" t="s">
        <v>3421</v>
      </c>
      <c r="F487" s="44" t="s">
        <v>3422</v>
      </c>
      <c r="G487" s="44" t="s">
        <v>3423</v>
      </c>
      <c r="H487" s="44">
        <v>1280</v>
      </c>
      <c r="I487" s="44">
        <v>880</v>
      </c>
      <c r="J487" s="44" t="s">
        <v>3364</v>
      </c>
      <c r="K487" s="44" t="s">
        <v>181</v>
      </c>
      <c r="L487" s="44" t="s">
        <v>181</v>
      </c>
      <c r="M487" s="44" t="s">
        <v>3424</v>
      </c>
      <c r="N487" s="44" t="s">
        <v>430</v>
      </c>
      <c r="O487" s="44" t="s">
        <v>2839</v>
      </c>
      <c r="P487" s="44" t="s">
        <v>3417</v>
      </c>
      <c r="Q487" s="44" t="s">
        <v>3418</v>
      </c>
      <c r="R487" s="44" t="s">
        <v>44</v>
      </c>
      <c r="S487" s="44" t="s">
        <v>45</v>
      </c>
      <c r="T487" s="44" t="s">
        <v>46</v>
      </c>
      <c r="U487" s="44" t="s">
        <v>46</v>
      </c>
      <c r="V487" s="44" t="s">
        <v>47</v>
      </c>
      <c r="W487" s="44" t="s">
        <v>46</v>
      </c>
      <c r="X487" s="44" t="s">
        <v>46</v>
      </c>
      <c r="Y487" s="44" t="s">
        <v>46</v>
      </c>
      <c r="Z487" s="44" t="s">
        <v>46</v>
      </c>
      <c r="AA487" s="44" t="s">
        <v>46</v>
      </c>
      <c r="AB487" s="44" t="s">
        <v>3419</v>
      </c>
    </row>
    <row r="488" spans="1:28">
      <c r="A488" s="44" t="s">
        <v>166</v>
      </c>
      <c r="B488" s="44" t="s">
        <v>505</v>
      </c>
      <c r="C488" s="44" t="s">
        <v>506</v>
      </c>
      <c r="D488" s="44" t="s">
        <v>3425</v>
      </c>
      <c r="E488" s="44" t="s">
        <v>3426</v>
      </c>
      <c r="F488" s="44" t="s">
        <v>3427</v>
      </c>
      <c r="G488" s="44" t="s">
        <v>3428</v>
      </c>
      <c r="H488" s="44">
        <v>1180</v>
      </c>
      <c r="I488" s="44">
        <v>888</v>
      </c>
      <c r="J488" s="44" t="s">
        <v>3429</v>
      </c>
      <c r="K488" s="44" t="s">
        <v>37</v>
      </c>
      <c r="L488" s="44" t="s">
        <v>38</v>
      </c>
      <c r="M488" s="44" t="s">
        <v>3430</v>
      </c>
      <c r="N488" s="44" t="s">
        <v>430</v>
      </c>
      <c r="O488" s="44" t="s">
        <v>41</v>
      </c>
      <c r="P488" s="44" t="s">
        <v>3431</v>
      </c>
      <c r="Q488" s="44" t="s">
        <v>3432</v>
      </c>
      <c r="R488" s="44" t="s">
        <v>44</v>
      </c>
      <c r="S488" s="44" t="s">
        <v>45</v>
      </c>
      <c r="T488" s="44" t="s">
        <v>46</v>
      </c>
      <c r="U488" s="44" t="s">
        <v>46</v>
      </c>
      <c r="V488" s="44" t="s">
        <v>47</v>
      </c>
      <c r="W488" s="44" t="s">
        <v>46</v>
      </c>
      <c r="X488" s="44" t="s">
        <v>46</v>
      </c>
      <c r="Y488" s="44" t="s">
        <v>46</v>
      </c>
      <c r="Z488" s="44" t="s">
        <v>46</v>
      </c>
      <c r="AA488" s="44" t="s">
        <v>46</v>
      </c>
      <c r="AB488" s="44" t="s">
        <v>3433</v>
      </c>
    </row>
    <row r="489" spans="1:28">
      <c r="A489" s="44" t="s">
        <v>166</v>
      </c>
      <c r="B489" s="44" t="s">
        <v>505</v>
      </c>
      <c r="C489" s="44" t="s">
        <v>506</v>
      </c>
      <c r="D489" s="44" t="s">
        <v>3434</v>
      </c>
      <c r="E489" s="44" t="s">
        <v>3435</v>
      </c>
      <c r="F489" s="44" t="s">
        <v>3436</v>
      </c>
      <c r="G489" s="44" t="s">
        <v>3437</v>
      </c>
      <c r="H489" s="44">
        <v>1580</v>
      </c>
      <c r="I489" s="44">
        <v>1180</v>
      </c>
      <c r="J489" s="44" t="s">
        <v>46</v>
      </c>
      <c r="K489" s="44" t="s">
        <v>46</v>
      </c>
      <c r="L489" s="44" t="s">
        <v>38</v>
      </c>
      <c r="M489" s="44" t="s">
        <v>3438</v>
      </c>
      <c r="N489" s="44" t="s">
        <v>430</v>
      </c>
      <c r="O489" s="44" t="s">
        <v>41</v>
      </c>
      <c r="P489" s="44" t="s">
        <v>3439</v>
      </c>
      <c r="Q489" s="44" t="s">
        <v>3440</v>
      </c>
      <c r="R489" s="44" t="s">
        <v>44</v>
      </c>
      <c r="S489" s="44" t="s">
        <v>45</v>
      </c>
      <c r="T489" s="44" t="s">
        <v>46</v>
      </c>
      <c r="U489" s="44" t="s">
        <v>46</v>
      </c>
      <c r="V489" s="44" t="s">
        <v>47</v>
      </c>
      <c r="W489" s="44" t="s">
        <v>46</v>
      </c>
      <c r="X489" s="44" t="s">
        <v>46</v>
      </c>
      <c r="Y489" s="44" t="s">
        <v>46</v>
      </c>
      <c r="Z489" s="44" t="s">
        <v>46</v>
      </c>
      <c r="AA489" s="44" t="s">
        <v>46</v>
      </c>
      <c r="AB489" s="44" t="s">
        <v>3441</v>
      </c>
    </row>
    <row r="490" spans="1:28">
      <c r="A490" s="44" t="s">
        <v>166</v>
      </c>
      <c r="B490" s="44" t="s">
        <v>505</v>
      </c>
      <c r="C490" s="44" t="s">
        <v>506</v>
      </c>
      <c r="D490" s="44" t="s">
        <v>3442</v>
      </c>
      <c r="E490" s="44" t="s">
        <v>3443</v>
      </c>
      <c r="F490" s="44" t="s">
        <v>3444</v>
      </c>
      <c r="G490" s="44" t="s">
        <v>3445</v>
      </c>
      <c r="H490" s="44">
        <v>1580</v>
      </c>
      <c r="I490" s="44">
        <v>1180</v>
      </c>
      <c r="J490" s="44" t="s">
        <v>46</v>
      </c>
      <c r="K490" s="44" t="s">
        <v>46</v>
      </c>
      <c r="L490" s="44" t="s">
        <v>38</v>
      </c>
      <c r="M490" s="44" t="s">
        <v>3446</v>
      </c>
      <c r="N490" s="44" t="s">
        <v>430</v>
      </c>
      <c r="O490" s="44" t="s">
        <v>41</v>
      </c>
      <c r="P490" s="44" t="s">
        <v>3447</v>
      </c>
      <c r="Q490" s="44" t="s">
        <v>3448</v>
      </c>
      <c r="R490" s="44" t="s">
        <v>44</v>
      </c>
      <c r="S490" s="44" t="s">
        <v>45</v>
      </c>
      <c r="T490" s="44" t="s">
        <v>46</v>
      </c>
      <c r="U490" s="44" t="s">
        <v>46</v>
      </c>
      <c r="V490" s="44" t="s">
        <v>47</v>
      </c>
      <c r="W490" s="44" t="s">
        <v>46</v>
      </c>
      <c r="X490" s="44" t="s">
        <v>46</v>
      </c>
      <c r="Y490" s="44" t="s">
        <v>46</v>
      </c>
      <c r="Z490" s="44" t="s">
        <v>46</v>
      </c>
      <c r="AA490" s="44" t="s">
        <v>46</v>
      </c>
      <c r="AB490" s="44" t="s">
        <v>3449</v>
      </c>
    </row>
    <row r="491" spans="1:28">
      <c r="A491" s="44" t="s">
        <v>155</v>
      </c>
      <c r="B491" s="44" t="s">
        <v>505</v>
      </c>
      <c r="C491" s="44" t="s">
        <v>506</v>
      </c>
      <c r="D491" s="44" t="s">
        <v>3450</v>
      </c>
      <c r="E491" s="44" t="s">
        <v>3451</v>
      </c>
      <c r="F491" s="44" t="s">
        <v>3452</v>
      </c>
      <c r="G491" s="44" t="s">
        <v>3453</v>
      </c>
      <c r="H491" s="44">
        <v>1380</v>
      </c>
      <c r="I491" s="44">
        <v>699</v>
      </c>
      <c r="J491" s="44" t="s">
        <v>2703</v>
      </c>
      <c r="K491" s="44" t="s">
        <v>56</v>
      </c>
      <c r="L491" s="44" t="s">
        <v>38</v>
      </c>
      <c r="M491" s="44" t="s">
        <v>3454</v>
      </c>
      <c r="N491" s="44" t="s">
        <v>937</v>
      </c>
      <c r="O491" s="44" t="s">
        <v>473</v>
      </c>
      <c r="P491" s="44" t="s">
        <v>3455</v>
      </c>
      <c r="Q491" s="44" t="s">
        <v>3456</v>
      </c>
      <c r="R491" s="44" t="s">
        <v>44</v>
      </c>
      <c r="S491" s="44" t="s">
        <v>45</v>
      </c>
      <c r="T491" s="44" t="s">
        <v>46</v>
      </c>
      <c r="U491" s="44" t="s">
        <v>46</v>
      </c>
      <c r="V491" s="44" t="s">
        <v>47</v>
      </c>
      <c r="W491" s="44" t="s">
        <v>46</v>
      </c>
      <c r="X491" s="44" t="s">
        <v>46</v>
      </c>
      <c r="Y491" s="44" t="s">
        <v>46</v>
      </c>
      <c r="Z491" s="44" t="s">
        <v>46</v>
      </c>
      <c r="AA491" s="44" t="s">
        <v>46</v>
      </c>
      <c r="AB491" s="44" t="s">
        <v>3457</v>
      </c>
    </row>
    <row r="492" spans="1:28">
      <c r="A492" s="44" t="s">
        <v>155</v>
      </c>
      <c r="B492" s="44" t="s">
        <v>505</v>
      </c>
      <c r="C492" s="44" t="s">
        <v>506</v>
      </c>
      <c r="D492" s="44" t="s">
        <v>3458</v>
      </c>
      <c r="E492" s="44" t="s">
        <v>3459</v>
      </c>
      <c r="F492" s="44" t="s">
        <v>3460</v>
      </c>
      <c r="G492" s="44" t="s">
        <v>3461</v>
      </c>
      <c r="H492" s="44">
        <v>888</v>
      </c>
      <c r="I492" s="44">
        <v>799</v>
      </c>
      <c r="J492" s="44" t="s">
        <v>3462</v>
      </c>
      <c r="K492" s="44" t="s">
        <v>37</v>
      </c>
      <c r="L492" s="44" t="s">
        <v>38</v>
      </c>
      <c r="M492" s="44" t="s">
        <v>3463</v>
      </c>
      <c r="N492" s="44" t="s">
        <v>937</v>
      </c>
      <c r="O492" s="44" t="s">
        <v>41</v>
      </c>
      <c r="P492" s="44" t="s">
        <v>3464</v>
      </c>
      <c r="Q492" s="44" t="s">
        <v>3465</v>
      </c>
      <c r="R492" s="44" t="s">
        <v>44</v>
      </c>
      <c r="S492" s="44" t="s">
        <v>45</v>
      </c>
      <c r="T492" s="44" t="s">
        <v>46</v>
      </c>
      <c r="U492" s="44" t="s">
        <v>46</v>
      </c>
      <c r="V492" s="44" t="s">
        <v>47</v>
      </c>
      <c r="W492" s="44" t="s">
        <v>46</v>
      </c>
      <c r="X492" s="44" t="s">
        <v>46</v>
      </c>
      <c r="Y492" s="44" t="s">
        <v>46</v>
      </c>
      <c r="Z492" s="44" t="s">
        <v>46</v>
      </c>
      <c r="AA492" s="44" t="s">
        <v>46</v>
      </c>
      <c r="AB492" s="44" t="s">
        <v>3466</v>
      </c>
    </row>
    <row r="493" spans="1:28">
      <c r="A493" s="44" t="s">
        <v>155</v>
      </c>
      <c r="B493" s="44" t="s">
        <v>505</v>
      </c>
      <c r="C493" s="44" t="s">
        <v>506</v>
      </c>
      <c r="D493" s="44" t="s">
        <v>3467</v>
      </c>
      <c r="E493" s="44" t="s">
        <v>3468</v>
      </c>
      <c r="F493" s="44" t="s">
        <v>3469</v>
      </c>
      <c r="G493" s="44" t="s">
        <v>3470</v>
      </c>
      <c r="H493" s="44">
        <v>2680</v>
      </c>
      <c r="I493" s="44">
        <v>1880</v>
      </c>
      <c r="J493" s="44" t="s">
        <v>46</v>
      </c>
      <c r="K493" s="44" t="s">
        <v>46</v>
      </c>
      <c r="L493" s="44" t="s">
        <v>38</v>
      </c>
      <c r="M493" s="44" t="s">
        <v>3471</v>
      </c>
      <c r="N493" s="44" t="s">
        <v>444</v>
      </c>
      <c r="O493" s="44" t="s">
        <v>41</v>
      </c>
      <c r="P493" s="44" t="s">
        <v>3472</v>
      </c>
      <c r="Q493" s="44" t="s">
        <v>3473</v>
      </c>
      <c r="R493" s="44" t="s">
        <v>44</v>
      </c>
      <c r="S493" s="44" t="s">
        <v>45</v>
      </c>
      <c r="T493" s="44" t="s">
        <v>46</v>
      </c>
      <c r="U493" s="44" t="s">
        <v>46</v>
      </c>
      <c r="V493" s="44" t="s">
        <v>47</v>
      </c>
      <c r="W493" s="44" t="s">
        <v>46</v>
      </c>
      <c r="X493" s="44" t="s">
        <v>46</v>
      </c>
      <c r="Y493" s="44" t="s">
        <v>46</v>
      </c>
      <c r="Z493" s="44" t="s">
        <v>46</v>
      </c>
      <c r="AA493" s="44" t="s">
        <v>46</v>
      </c>
      <c r="AB493" s="44" t="s">
        <v>3474</v>
      </c>
    </row>
    <row r="494" spans="1:28">
      <c r="A494" s="44" t="s">
        <v>155</v>
      </c>
      <c r="B494" s="44" t="s">
        <v>505</v>
      </c>
      <c r="C494" s="44" t="s">
        <v>506</v>
      </c>
      <c r="D494" s="44" t="s">
        <v>3475</v>
      </c>
      <c r="E494" s="44" t="s">
        <v>3476</v>
      </c>
      <c r="F494" s="44" t="s">
        <v>3477</v>
      </c>
      <c r="G494" s="44" t="s">
        <v>3478</v>
      </c>
      <c r="H494" s="44">
        <v>1280</v>
      </c>
      <c r="I494" s="44">
        <v>799</v>
      </c>
      <c r="J494" s="44" t="s">
        <v>3479</v>
      </c>
      <c r="K494" s="44" t="s">
        <v>37</v>
      </c>
      <c r="L494" s="44" t="s">
        <v>38</v>
      </c>
      <c r="M494" s="44" t="s">
        <v>3480</v>
      </c>
      <c r="N494" s="44" t="s">
        <v>513</v>
      </c>
      <c r="O494" s="44" t="s">
        <v>3481</v>
      </c>
      <c r="P494" s="44" t="s">
        <v>46</v>
      </c>
      <c r="Q494" s="44" t="s">
        <v>3482</v>
      </c>
      <c r="R494" s="44" t="s">
        <v>44</v>
      </c>
      <c r="S494" s="44" t="s">
        <v>45</v>
      </c>
      <c r="T494" s="44" t="s">
        <v>46</v>
      </c>
      <c r="U494" s="44" t="s">
        <v>46</v>
      </c>
      <c r="V494" s="44" t="s">
        <v>47</v>
      </c>
      <c r="W494" s="44" t="s">
        <v>46</v>
      </c>
      <c r="X494" s="44" t="s">
        <v>46</v>
      </c>
      <c r="Y494" s="44" t="s">
        <v>46</v>
      </c>
      <c r="Z494" s="44" t="s">
        <v>46</v>
      </c>
      <c r="AA494" s="44" t="s">
        <v>46</v>
      </c>
      <c r="AB494" s="44" t="s">
        <v>3483</v>
      </c>
    </row>
    <row r="495" spans="1:28">
      <c r="A495" s="44" t="s">
        <v>166</v>
      </c>
      <c r="B495" s="44" t="s">
        <v>505</v>
      </c>
      <c r="C495" s="44" t="s">
        <v>506</v>
      </c>
      <c r="D495" s="44" t="s">
        <v>3484</v>
      </c>
      <c r="E495" s="44" t="s">
        <v>3485</v>
      </c>
      <c r="F495" s="44" t="s">
        <v>3486</v>
      </c>
      <c r="G495" s="44" t="s">
        <v>3487</v>
      </c>
      <c r="H495" s="44">
        <v>1980</v>
      </c>
      <c r="I495" s="44">
        <v>799</v>
      </c>
      <c r="J495" s="44" t="s">
        <v>46</v>
      </c>
      <c r="K495" s="44" t="s">
        <v>56</v>
      </c>
      <c r="L495" s="44" t="s">
        <v>38</v>
      </c>
      <c r="M495" s="44" t="s">
        <v>3488</v>
      </c>
      <c r="N495" s="44" t="s">
        <v>2762</v>
      </c>
      <c r="O495" s="44" t="s">
        <v>3489</v>
      </c>
      <c r="P495" s="44" t="s">
        <v>46</v>
      </c>
      <c r="Q495" s="44" t="s">
        <v>3490</v>
      </c>
      <c r="R495" s="44" t="s">
        <v>44</v>
      </c>
      <c r="S495" s="44" t="s">
        <v>45</v>
      </c>
      <c r="T495" s="44" t="s">
        <v>46</v>
      </c>
      <c r="U495" s="44" t="s">
        <v>46</v>
      </c>
      <c r="V495" s="44" t="s">
        <v>47</v>
      </c>
      <c r="W495" s="44" t="s">
        <v>46</v>
      </c>
      <c r="X495" s="44" t="s">
        <v>46</v>
      </c>
      <c r="Y495" s="44" t="s">
        <v>46</v>
      </c>
      <c r="Z495" s="44" t="s">
        <v>46</v>
      </c>
      <c r="AA495" s="44" t="s">
        <v>46</v>
      </c>
      <c r="AB495" s="44" t="s">
        <v>3491</v>
      </c>
    </row>
    <row r="496" spans="1:28">
      <c r="A496" s="44" t="s">
        <v>166</v>
      </c>
      <c r="B496" s="44" t="s">
        <v>505</v>
      </c>
      <c r="C496" s="44" t="s">
        <v>506</v>
      </c>
      <c r="D496" s="44" t="s">
        <v>3492</v>
      </c>
      <c r="E496" s="44" t="s">
        <v>3493</v>
      </c>
      <c r="F496" s="44" t="s">
        <v>3494</v>
      </c>
      <c r="G496" s="44" t="s">
        <v>3495</v>
      </c>
      <c r="H496" s="44">
        <v>1980</v>
      </c>
      <c r="I496" s="44">
        <v>799</v>
      </c>
      <c r="J496" s="44" t="s">
        <v>46</v>
      </c>
      <c r="K496" s="44" t="s">
        <v>56</v>
      </c>
      <c r="L496" s="44" t="s">
        <v>38</v>
      </c>
      <c r="M496" s="44" t="s">
        <v>3496</v>
      </c>
      <c r="N496" s="44" t="s">
        <v>2762</v>
      </c>
      <c r="O496" s="44" t="s">
        <v>3497</v>
      </c>
      <c r="P496" s="44" t="s">
        <v>46</v>
      </c>
      <c r="Q496" s="44" t="s">
        <v>3490</v>
      </c>
      <c r="R496" s="44" t="s">
        <v>44</v>
      </c>
      <c r="S496" s="44" t="s">
        <v>45</v>
      </c>
      <c r="T496" s="44" t="s">
        <v>46</v>
      </c>
      <c r="U496" s="44" t="s">
        <v>46</v>
      </c>
      <c r="V496" s="44" t="s">
        <v>47</v>
      </c>
      <c r="W496" s="44" t="s">
        <v>46</v>
      </c>
      <c r="X496" s="44" t="s">
        <v>46</v>
      </c>
      <c r="Y496" s="44" t="s">
        <v>46</v>
      </c>
      <c r="Z496" s="44" t="s">
        <v>46</v>
      </c>
      <c r="AA496" s="44" t="s">
        <v>46</v>
      </c>
      <c r="AB496" s="44" t="s">
        <v>3491</v>
      </c>
    </row>
    <row r="497" spans="1:28">
      <c r="A497" s="44" t="s">
        <v>155</v>
      </c>
      <c r="B497" s="44" t="s">
        <v>505</v>
      </c>
      <c r="C497" s="44" t="s">
        <v>506</v>
      </c>
      <c r="D497" s="44" t="s">
        <v>3498</v>
      </c>
      <c r="E497" s="44" t="s">
        <v>3499</v>
      </c>
      <c r="F497" s="44" t="s">
        <v>3500</v>
      </c>
      <c r="G497" s="44" t="s">
        <v>3501</v>
      </c>
      <c r="H497" s="44">
        <v>1280</v>
      </c>
      <c r="I497" s="44">
        <v>799</v>
      </c>
      <c r="J497" s="44" t="s">
        <v>3479</v>
      </c>
      <c r="K497" s="44" t="s">
        <v>37</v>
      </c>
      <c r="L497" s="44" t="s">
        <v>38</v>
      </c>
      <c r="M497" s="44" t="s">
        <v>3502</v>
      </c>
      <c r="N497" s="44" t="s">
        <v>513</v>
      </c>
      <c r="O497" s="44" t="s">
        <v>3503</v>
      </c>
      <c r="P497" s="44" t="s">
        <v>46</v>
      </c>
      <c r="Q497" s="44" t="s">
        <v>3482</v>
      </c>
      <c r="R497" s="44" t="s">
        <v>44</v>
      </c>
      <c r="S497" s="44" t="s">
        <v>45</v>
      </c>
      <c r="T497" s="44" t="s">
        <v>46</v>
      </c>
      <c r="U497" s="44" t="s">
        <v>46</v>
      </c>
      <c r="V497" s="44" t="s">
        <v>47</v>
      </c>
      <c r="W497" s="44" t="s">
        <v>46</v>
      </c>
      <c r="X497" s="44" t="s">
        <v>46</v>
      </c>
      <c r="Y497" s="44" t="s">
        <v>46</v>
      </c>
      <c r="Z497" s="44" t="s">
        <v>46</v>
      </c>
      <c r="AA497" s="44" t="s">
        <v>46</v>
      </c>
      <c r="AB497" s="44" t="s">
        <v>3483</v>
      </c>
    </row>
    <row r="498" spans="1:28">
      <c r="A498" s="44" t="s">
        <v>155</v>
      </c>
      <c r="B498" s="44" t="s">
        <v>505</v>
      </c>
      <c r="C498" s="44" t="s">
        <v>506</v>
      </c>
      <c r="D498" s="44" t="s">
        <v>3504</v>
      </c>
      <c r="E498" s="44" t="s">
        <v>3505</v>
      </c>
      <c r="F498" s="44" t="s">
        <v>3506</v>
      </c>
      <c r="G498" s="44" t="s">
        <v>3507</v>
      </c>
      <c r="H498" s="44">
        <v>4280</v>
      </c>
      <c r="I498" s="44">
        <v>2680</v>
      </c>
      <c r="J498" s="44" t="s">
        <v>46</v>
      </c>
      <c r="K498" s="44" t="s">
        <v>46</v>
      </c>
      <c r="L498" s="44" t="s">
        <v>38</v>
      </c>
      <c r="M498" s="44" t="s">
        <v>3508</v>
      </c>
      <c r="N498" s="44" t="s">
        <v>513</v>
      </c>
      <c r="O498" s="44" t="s">
        <v>473</v>
      </c>
      <c r="P498" s="44" t="s">
        <v>515</v>
      </c>
      <c r="Q498" s="44" t="s">
        <v>46</v>
      </c>
      <c r="R498" s="44" t="s">
        <v>44</v>
      </c>
      <c r="S498" s="44" t="s">
        <v>45</v>
      </c>
      <c r="T498" s="44" t="s">
        <v>46</v>
      </c>
      <c r="U498" s="44" t="s">
        <v>46</v>
      </c>
      <c r="V498" s="44" t="s">
        <v>47</v>
      </c>
      <c r="W498" s="44" t="s">
        <v>46</v>
      </c>
      <c r="X498" s="44" t="s">
        <v>46</v>
      </c>
      <c r="Y498" s="44" t="s">
        <v>46</v>
      </c>
      <c r="Z498" s="44" t="s">
        <v>46</v>
      </c>
      <c r="AA498" s="44" t="s">
        <v>46</v>
      </c>
      <c r="AB498" s="44" t="s">
        <v>3509</v>
      </c>
    </row>
    <row r="499" spans="1:28">
      <c r="A499" s="44" t="s">
        <v>155</v>
      </c>
      <c r="B499" s="44" t="s">
        <v>505</v>
      </c>
      <c r="C499" s="44" t="s">
        <v>506</v>
      </c>
      <c r="D499" s="44" t="s">
        <v>3510</v>
      </c>
      <c r="E499" s="44" t="s">
        <v>3511</v>
      </c>
      <c r="F499" s="44" t="s">
        <v>3512</v>
      </c>
      <c r="G499" s="44" t="s">
        <v>3513</v>
      </c>
      <c r="H499" s="44">
        <v>1980</v>
      </c>
      <c r="I499" s="44">
        <v>1280</v>
      </c>
      <c r="J499" s="44" t="s">
        <v>1025</v>
      </c>
      <c r="K499" s="44" t="s">
        <v>113</v>
      </c>
      <c r="L499" s="44" t="s">
        <v>38</v>
      </c>
      <c r="M499" s="44" t="s">
        <v>3514</v>
      </c>
      <c r="N499" s="44" t="s">
        <v>1631</v>
      </c>
      <c r="O499" s="44" t="s">
        <v>2839</v>
      </c>
      <c r="P499" s="44" t="s">
        <v>46</v>
      </c>
      <c r="Q499" s="44" t="s">
        <v>3515</v>
      </c>
      <c r="R499" s="44" t="s">
        <v>44</v>
      </c>
      <c r="S499" s="44" t="s">
        <v>45</v>
      </c>
      <c r="T499" s="44" t="s">
        <v>46</v>
      </c>
      <c r="U499" s="44" t="s">
        <v>46</v>
      </c>
      <c r="V499" s="44" t="s">
        <v>47</v>
      </c>
      <c r="W499" s="44" t="s">
        <v>46</v>
      </c>
      <c r="X499" s="44" t="s">
        <v>46</v>
      </c>
      <c r="Y499" s="44" t="s">
        <v>46</v>
      </c>
      <c r="Z499" s="44" t="s">
        <v>46</v>
      </c>
      <c r="AA499" s="44" t="s">
        <v>46</v>
      </c>
      <c r="AB499" s="44" t="s">
        <v>3516</v>
      </c>
    </row>
    <row r="500" spans="1:28">
      <c r="A500" s="44" t="s">
        <v>155</v>
      </c>
      <c r="B500" s="44" t="s">
        <v>505</v>
      </c>
      <c r="C500" s="44" t="s">
        <v>506</v>
      </c>
      <c r="D500" s="44" t="s">
        <v>3517</v>
      </c>
      <c r="E500" s="44" t="s">
        <v>3518</v>
      </c>
      <c r="F500" s="44" t="s">
        <v>3519</v>
      </c>
      <c r="G500" s="44" t="s">
        <v>3520</v>
      </c>
      <c r="H500" s="44">
        <v>4280</v>
      </c>
      <c r="I500" s="44">
        <v>2580</v>
      </c>
      <c r="J500" s="44" t="s">
        <v>112</v>
      </c>
      <c r="K500" s="44" t="s">
        <v>56</v>
      </c>
      <c r="L500" s="44" t="s">
        <v>38</v>
      </c>
      <c r="M500" s="44" t="s">
        <v>3521</v>
      </c>
      <c r="N500" s="44" t="s">
        <v>1631</v>
      </c>
      <c r="O500" s="44" t="s">
        <v>41</v>
      </c>
      <c r="P500" s="44" t="s">
        <v>3522</v>
      </c>
      <c r="Q500" s="44" t="s">
        <v>3523</v>
      </c>
      <c r="R500" s="44" t="s">
        <v>44</v>
      </c>
      <c r="S500" s="44" t="s">
        <v>45</v>
      </c>
      <c r="T500" s="44" t="s">
        <v>46</v>
      </c>
      <c r="U500" s="44" t="s">
        <v>46</v>
      </c>
      <c r="V500" s="44" t="s">
        <v>47</v>
      </c>
      <c r="W500" s="44" t="s">
        <v>46</v>
      </c>
      <c r="X500" s="44" t="s">
        <v>46</v>
      </c>
      <c r="Y500" s="44" t="s">
        <v>46</v>
      </c>
      <c r="Z500" s="44" t="s">
        <v>46</v>
      </c>
      <c r="AA500" s="44" t="s">
        <v>46</v>
      </c>
      <c r="AB500" s="44" t="s">
        <v>3524</v>
      </c>
    </row>
    <row r="501" spans="1:28">
      <c r="A501" s="44" t="s">
        <v>155</v>
      </c>
      <c r="B501" s="44" t="s">
        <v>505</v>
      </c>
      <c r="C501" s="44" t="s">
        <v>506</v>
      </c>
      <c r="D501" s="44" t="s">
        <v>3525</v>
      </c>
      <c r="E501" s="44" t="s">
        <v>3526</v>
      </c>
      <c r="F501" s="44" t="s">
        <v>3527</v>
      </c>
      <c r="G501" s="44" t="s">
        <v>3528</v>
      </c>
      <c r="H501" s="44">
        <v>3280</v>
      </c>
      <c r="I501" s="44">
        <v>1980</v>
      </c>
      <c r="J501" s="44" t="s">
        <v>46</v>
      </c>
      <c r="K501" s="44" t="s">
        <v>46</v>
      </c>
      <c r="L501" s="44" t="s">
        <v>38</v>
      </c>
      <c r="M501" s="44" t="s">
        <v>3529</v>
      </c>
      <c r="N501" s="44" t="s">
        <v>1631</v>
      </c>
      <c r="O501" s="44" t="s">
        <v>3530</v>
      </c>
      <c r="P501" s="44" t="s">
        <v>3531</v>
      </c>
      <c r="Q501" s="44" t="s">
        <v>3532</v>
      </c>
      <c r="R501" s="44" t="s">
        <v>44</v>
      </c>
      <c r="S501" s="44" t="s">
        <v>45</v>
      </c>
      <c r="T501" s="44" t="s">
        <v>46</v>
      </c>
      <c r="U501" s="44" t="s">
        <v>46</v>
      </c>
      <c r="V501" s="44" t="s">
        <v>47</v>
      </c>
      <c r="W501" s="44" t="s">
        <v>46</v>
      </c>
      <c r="X501" s="44" t="s">
        <v>46</v>
      </c>
      <c r="Y501" s="44" t="s">
        <v>46</v>
      </c>
      <c r="Z501" s="44" t="s">
        <v>46</v>
      </c>
      <c r="AA501" s="44" t="s">
        <v>46</v>
      </c>
      <c r="AB501" s="44" t="s">
        <v>3533</v>
      </c>
    </row>
    <row r="502" spans="1:28">
      <c r="A502" s="44" t="s">
        <v>155</v>
      </c>
      <c r="B502" s="44" t="s">
        <v>505</v>
      </c>
      <c r="C502" s="44" t="s">
        <v>506</v>
      </c>
      <c r="D502" s="44" t="s">
        <v>3534</v>
      </c>
      <c r="E502" s="44" t="s">
        <v>3535</v>
      </c>
      <c r="F502" s="44" t="s">
        <v>3536</v>
      </c>
      <c r="G502" s="44" t="s">
        <v>3537</v>
      </c>
      <c r="H502" s="44">
        <v>3280</v>
      </c>
      <c r="I502" s="44">
        <v>1980</v>
      </c>
      <c r="J502" s="44" t="s">
        <v>46</v>
      </c>
      <c r="K502" s="44" t="s">
        <v>46</v>
      </c>
      <c r="L502" s="44" t="s">
        <v>38</v>
      </c>
      <c r="M502" s="44" t="s">
        <v>3529</v>
      </c>
      <c r="N502" s="44" t="s">
        <v>1631</v>
      </c>
      <c r="O502" s="44" t="s">
        <v>473</v>
      </c>
      <c r="P502" s="44" t="s">
        <v>3531</v>
      </c>
      <c r="Q502" s="44" t="s">
        <v>3532</v>
      </c>
      <c r="R502" s="44" t="s">
        <v>44</v>
      </c>
      <c r="S502" s="44" t="s">
        <v>45</v>
      </c>
      <c r="T502" s="44" t="s">
        <v>46</v>
      </c>
      <c r="U502" s="44" t="s">
        <v>46</v>
      </c>
      <c r="V502" s="44" t="s">
        <v>47</v>
      </c>
      <c r="W502" s="44" t="s">
        <v>46</v>
      </c>
      <c r="X502" s="44" t="s">
        <v>46</v>
      </c>
      <c r="Y502" s="44" t="s">
        <v>46</v>
      </c>
      <c r="Z502" s="44" t="s">
        <v>46</v>
      </c>
      <c r="AA502" s="44" t="s">
        <v>46</v>
      </c>
      <c r="AB502" s="44" t="s">
        <v>3533</v>
      </c>
    </row>
    <row r="503" spans="1:28">
      <c r="A503" s="44" t="s">
        <v>155</v>
      </c>
      <c r="B503" s="44" t="s">
        <v>505</v>
      </c>
      <c r="C503" s="44" t="s">
        <v>506</v>
      </c>
      <c r="D503" s="44" t="s">
        <v>3538</v>
      </c>
      <c r="E503" s="44" t="s">
        <v>3539</v>
      </c>
      <c r="F503" s="44" t="s">
        <v>3540</v>
      </c>
      <c r="G503" s="44" t="s">
        <v>3541</v>
      </c>
      <c r="H503" s="44">
        <v>6990</v>
      </c>
      <c r="I503" s="44">
        <v>2480</v>
      </c>
      <c r="J503" s="44" t="s">
        <v>1582</v>
      </c>
      <c r="K503" s="44" t="s">
        <v>56</v>
      </c>
      <c r="L503" s="44" t="s">
        <v>38</v>
      </c>
      <c r="M503" s="44" t="s">
        <v>3542</v>
      </c>
      <c r="N503" s="44" t="s">
        <v>489</v>
      </c>
      <c r="O503" s="44" t="s">
        <v>41</v>
      </c>
      <c r="P503" s="44" t="s">
        <v>3543</v>
      </c>
      <c r="Q503" s="44" t="s">
        <v>3544</v>
      </c>
      <c r="R503" s="44" t="s">
        <v>44</v>
      </c>
      <c r="S503" s="44" t="s">
        <v>45</v>
      </c>
      <c r="T503" s="44" t="s">
        <v>46</v>
      </c>
      <c r="U503" s="44" t="s">
        <v>46</v>
      </c>
      <c r="V503" s="44" t="s">
        <v>47</v>
      </c>
      <c r="W503" s="44" t="s">
        <v>46</v>
      </c>
      <c r="X503" s="44" t="s">
        <v>46</v>
      </c>
      <c r="Y503" s="44" t="s">
        <v>46</v>
      </c>
      <c r="Z503" s="44" t="s">
        <v>46</v>
      </c>
      <c r="AA503" s="44" t="s">
        <v>46</v>
      </c>
      <c r="AB503" s="44" t="s">
        <v>3545</v>
      </c>
    </row>
    <row r="504" spans="1:28">
      <c r="A504" s="44" t="s">
        <v>166</v>
      </c>
      <c r="B504" s="44" t="s">
        <v>505</v>
      </c>
      <c r="C504" s="44" t="s">
        <v>506</v>
      </c>
      <c r="D504" s="44" t="s">
        <v>3546</v>
      </c>
      <c r="E504" s="44" t="s">
        <v>3547</v>
      </c>
      <c r="F504" s="44" t="s">
        <v>3548</v>
      </c>
      <c r="G504" s="44" t="s">
        <v>3549</v>
      </c>
      <c r="H504" s="44">
        <v>2680</v>
      </c>
      <c r="I504" s="44">
        <v>1780</v>
      </c>
      <c r="J504" s="44" t="s">
        <v>46</v>
      </c>
      <c r="K504" s="44" t="s">
        <v>46</v>
      </c>
      <c r="L504" s="44" t="s">
        <v>38</v>
      </c>
      <c r="M504" s="44" t="s">
        <v>3550</v>
      </c>
      <c r="N504" s="44" t="s">
        <v>2015</v>
      </c>
      <c r="O504" s="44" t="s">
        <v>41</v>
      </c>
      <c r="P504" s="44" t="s">
        <v>3551</v>
      </c>
      <c r="Q504" s="44" t="s">
        <v>46</v>
      </c>
      <c r="R504" s="44" t="s">
        <v>44</v>
      </c>
      <c r="S504" s="44" t="s">
        <v>45</v>
      </c>
      <c r="T504" s="44" t="s">
        <v>46</v>
      </c>
      <c r="U504" s="44" t="s">
        <v>46</v>
      </c>
      <c r="V504" s="44" t="s">
        <v>47</v>
      </c>
      <c r="W504" s="44" t="s">
        <v>46</v>
      </c>
      <c r="X504" s="44" t="s">
        <v>46</v>
      </c>
      <c r="Y504" s="44" t="s">
        <v>46</v>
      </c>
      <c r="Z504" s="44" t="s">
        <v>46</v>
      </c>
      <c r="AA504" s="44" t="s">
        <v>46</v>
      </c>
      <c r="AB504" s="44" t="s">
        <v>3552</v>
      </c>
    </row>
    <row r="505" spans="1:28">
      <c r="A505" s="44" t="s">
        <v>166</v>
      </c>
      <c r="B505" s="44" t="s">
        <v>505</v>
      </c>
      <c r="C505" s="44" t="s">
        <v>506</v>
      </c>
      <c r="D505" s="44" t="s">
        <v>3553</v>
      </c>
      <c r="E505" s="44" t="s">
        <v>3554</v>
      </c>
      <c r="F505" s="44" t="s">
        <v>3555</v>
      </c>
      <c r="G505" s="44" t="s">
        <v>3556</v>
      </c>
      <c r="H505" s="44">
        <v>3280</v>
      </c>
      <c r="I505" s="44">
        <v>1990</v>
      </c>
      <c r="J505" s="44" t="s">
        <v>3557</v>
      </c>
      <c r="K505" s="44" t="s">
        <v>56</v>
      </c>
      <c r="L505" s="44" t="s">
        <v>38</v>
      </c>
      <c r="M505" s="44" t="s">
        <v>3558</v>
      </c>
      <c r="N505" s="44" t="s">
        <v>2322</v>
      </c>
      <c r="O505" s="44" t="s">
        <v>3559</v>
      </c>
      <c r="P505" s="44" t="s">
        <v>3560</v>
      </c>
      <c r="Q505" s="44" t="s">
        <v>46</v>
      </c>
      <c r="R505" s="44" t="s">
        <v>44</v>
      </c>
      <c r="S505" s="44" t="s">
        <v>45</v>
      </c>
      <c r="T505" s="44" t="s">
        <v>46</v>
      </c>
      <c r="U505" s="44" t="s">
        <v>46</v>
      </c>
      <c r="V505" s="44" t="s">
        <v>47</v>
      </c>
      <c r="W505" s="44" t="s">
        <v>46</v>
      </c>
      <c r="X505" s="44" t="s">
        <v>46</v>
      </c>
      <c r="Y505" s="44" t="s">
        <v>46</v>
      </c>
      <c r="Z505" s="44" t="s">
        <v>46</v>
      </c>
      <c r="AA505" s="44" t="s">
        <v>46</v>
      </c>
      <c r="AB505" s="44" t="s">
        <v>3561</v>
      </c>
    </row>
    <row r="506" spans="1:28">
      <c r="A506" s="44" t="s">
        <v>166</v>
      </c>
      <c r="B506" s="44" t="s">
        <v>505</v>
      </c>
      <c r="C506" s="44" t="s">
        <v>506</v>
      </c>
      <c r="D506" s="44" t="s">
        <v>3562</v>
      </c>
      <c r="E506" s="44" t="s">
        <v>3563</v>
      </c>
      <c r="F506" s="44" t="s">
        <v>3564</v>
      </c>
      <c r="G506" s="44" t="s">
        <v>3565</v>
      </c>
      <c r="H506" s="44">
        <v>3280</v>
      </c>
      <c r="I506" s="44">
        <v>1990</v>
      </c>
      <c r="J506" s="44" t="s">
        <v>3557</v>
      </c>
      <c r="K506" s="44" t="s">
        <v>56</v>
      </c>
      <c r="L506" s="44" t="s">
        <v>38</v>
      </c>
      <c r="M506" s="44" t="s">
        <v>3566</v>
      </c>
      <c r="N506" s="44" t="s">
        <v>2322</v>
      </c>
      <c r="O506" s="44" t="s">
        <v>3567</v>
      </c>
      <c r="P506" s="44" t="s">
        <v>3560</v>
      </c>
      <c r="Q506" s="44" t="s">
        <v>46</v>
      </c>
      <c r="R506" s="44" t="s">
        <v>44</v>
      </c>
      <c r="S506" s="44" t="s">
        <v>45</v>
      </c>
      <c r="T506" s="44" t="s">
        <v>46</v>
      </c>
      <c r="U506" s="44" t="s">
        <v>46</v>
      </c>
      <c r="V506" s="44" t="s">
        <v>47</v>
      </c>
      <c r="W506" s="44" t="s">
        <v>46</v>
      </c>
      <c r="X506" s="44" t="s">
        <v>46</v>
      </c>
      <c r="Y506" s="44" t="s">
        <v>46</v>
      </c>
      <c r="Z506" s="44" t="s">
        <v>46</v>
      </c>
      <c r="AA506" s="44" t="s">
        <v>46</v>
      </c>
      <c r="AB506" s="44" t="s">
        <v>3568</v>
      </c>
    </row>
    <row r="507" spans="1:28">
      <c r="A507" s="44" t="s">
        <v>155</v>
      </c>
      <c r="B507" s="44" t="s">
        <v>505</v>
      </c>
      <c r="C507" s="44" t="s">
        <v>506</v>
      </c>
      <c r="D507" s="44" t="s">
        <v>3569</v>
      </c>
      <c r="E507" s="44" t="s">
        <v>3570</v>
      </c>
      <c r="F507" s="44" t="s">
        <v>3571</v>
      </c>
      <c r="G507" s="44" t="s">
        <v>3572</v>
      </c>
      <c r="H507" s="44">
        <v>5980</v>
      </c>
      <c r="I507" s="44">
        <v>1980</v>
      </c>
      <c r="J507" s="44" t="s">
        <v>146</v>
      </c>
      <c r="K507" s="44" t="s">
        <v>56</v>
      </c>
      <c r="L507" s="44" t="s">
        <v>38</v>
      </c>
      <c r="M507" s="44" t="s">
        <v>3573</v>
      </c>
      <c r="N507" s="44" t="s">
        <v>489</v>
      </c>
      <c r="O507" s="44" t="s">
        <v>3574</v>
      </c>
      <c r="P507" s="44" t="s">
        <v>46</v>
      </c>
      <c r="Q507" s="44" t="s">
        <v>46</v>
      </c>
      <c r="R507" s="44" t="s">
        <v>44</v>
      </c>
      <c r="S507" s="44" t="s">
        <v>45</v>
      </c>
      <c r="T507" s="44" t="s">
        <v>46</v>
      </c>
      <c r="U507" s="44" t="s">
        <v>46</v>
      </c>
      <c r="V507" s="44" t="s">
        <v>47</v>
      </c>
      <c r="W507" s="44" t="s">
        <v>46</v>
      </c>
      <c r="X507" s="44" t="s">
        <v>46</v>
      </c>
      <c r="Y507" s="44" t="s">
        <v>46</v>
      </c>
      <c r="Z507" s="44" t="s">
        <v>46</v>
      </c>
      <c r="AA507" s="44" t="s">
        <v>46</v>
      </c>
      <c r="AB507" s="44" t="s">
        <v>3575</v>
      </c>
    </row>
    <row r="508" spans="1:28">
      <c r="A508" s="44" t="s">
        <v>155</v>
      </c>
      <c r="B508" s="44" t="s">
        <v>505</v>
      </c>
      <c r="C508" s="44" t="s">
        <v>506</v>
      </c>
      <c r="D508" s="44" t="s">
        <v>3576</v>
      </c>
      <c r="E508" s="44" t="s">
        <v>3577</v>
      </c>
      <c r="F508" s="44" t="s">
        <v>3578</v>
      </c>
      <c r="G508" s="44" t="s">
        <v>3579</v>
      </c>
      <c r="H508" s="44">
        <v>5980</v>
      </c>
      <c r="I508" s="44">
        <v>1980</v>
      </c>
      <c r="J508" s="44" t="s">
        <v>146</v>
      </c>
      <c r="K508" s="44" t="s">
        <v>56</v>
      </c>
      <c r="L508" s="44" t="s">
        <v>38</v>
      </c>
      <c r="M508" s="44" t="s">
        <v>3573</v>
      </c>
      <c r="N508" s="44" t="s">
        <v>489</v>
      </c>
      <c r="O508" s="44" t="s">
        <v>3580</v>
      </c>
      <c r="P508" s="44" t="s">
        <v>46</v>
      </c>
      <c r="Q508" s="44" t="s">
        <v>46</v>
      </c>
      <c r="R508" s="44" t="s">
        <v>44</v>
      </c>
      <c r="S508" s="44" t="s">
        <v>45</v>
      </c>
      <c r="T508" s="44" t="s">
        <v>46</v>
      </c>
      <c r="U508" s="44" t="s">
        <v>46</v>
      </c>
      <c r="V508" s="44" t="s">
        <v>47</v>
      </c>
      <c r="W508" s="44" t="s">
        <v>46</v>
      </c>
      <c r="X508" s="44" t="s">
        <v>46</v>
      </c>
      <c r="Y508" s="44" t="s">
        <v>46</v>
      </c>
      <c r="Z508" s="44" t="s">
        <v>46</v>
      </c>
      <c r="AA508" s="44" t="s">
        <v>46</v>
      </c>
      <c r="AB508" s="44" t="s">
        <v>3575</v>
      </c>
    </row>
    <row r="509" spans="1:28">
      <c r="A509" s="44" t="s">
        <v>155</v>
      </c>
      <c r="B509" s="44" t="s">
        <v>505</v>
      </c>
      <c r="C509" s="44" t="s">
        <v>506</v>
      </c>
      <c r="D509" s="44" t="s">
        <v>3581</v>
      </c>
      <c r="E509" s="44" t="s">
        <v>3582</v>
      </c>
      <c r="F509" s="44" t="s">
        <v>3583</v>
      </c>
      <c r="G509" s="44" t="s">
        <v>3584</v>
      </c>
      <c r="H509" s="44">
        <v>2980</v>
      </c>
      <c r="I509" s="44">
        <v>1380</v>
      </c>
      <c r="J509" s="44" t="s">
        <v>3585</v>
      </c>
      <c r="K509" s="44" t="s">
        <v>56</v>
      </c>
      <c r="L509" s="44" t="s">
        <v>38</v>
      </c>
      <c r="M509" s="44" t="s">
        <v>3586</v>
      </c>
      <c r="N509" s="44" t="s">
        <v>489</v>
      </c>
      <c r="O509" s="44" t="s">
        <v>473</v>
      </c>
      <c r="P509" s="44" t="s">
        <v>46</v>
      </c>
      <c r="Q509" s="44" t="s">
        <v>3587</v>
      </c>
      <c r="R509" s="44" t="s">
        <v>44</v>
      </c>
      <c r="S509" s="44" t="s">
        <v>45</v>
      </c>
      <c r="T509" s="44" t="s">
        <v>46</v>
      </c>
      <c r="U509" s="44" t="s">
        <v>46</v>
      </c>
      <c r="V509" s="44" t="s">
        <v>47</v>
      </c>
      <c r="W509" s="44" t="s">
        <v>46</v>
      </c>
      <c r="X509" s="44" t="s">
        <v>46</v>
      </c>
      <c r="Y509" s="44" t="s">
        <v>46</v>
      </c>
      <c r="Z509" s="44" t="s">
        <v>46</v>
      </c>
      <c r="AA509" s="44" t="s">
        <v>46</v>
      </c>
      <c r="AB509" s="44" t="s">
        <v>3588</v>
      </c>
    </row>
    <row r="510" spans="1:28">
      <c r="A510" s="44" t="s">
        <v>155</v>
      </c>
      <c r="B510" s="44" t="s">
        <v>505</v>
      </c>
      <c r="C510" s="44" t="s">
        <v>506</v>
      </c>
      <c r="D510" s="44" t="s">
        <v>3589</v>
      </c>
      <c r="E510" s="44" t="s">
        <v>3590</v>
      </c>
      <c r="F510" s="44" t="s">
        <v>3591</v>
      </c>
      <c r="G510" s="44" t="s">
        <v>3592</v>
      </c>
      <c r="H510" s="44">
        <v>4980</v>
      </c>
      <c r="I510" s="44">
        <v>2980</v>
      </c>
      <c r="J510" s="44" t="s">
        <v>3593</v>
      </c>
      <c r="K510" s="44" t="s">
        <v>56</v>
      </c>
      <c r="L510" s="44" t="s">
        <v>38</v>
      </c>
      <c r="M510" s="44" t="s">
        <v>3594</v>
      </c>
      <c r="N510" s="44" t="s">
        <v>489</v>
      </c>
      <c r="O510" s="44" t="s">
        <v>41</v>
      </c>
      <c r="P510" s="44" t="s">
        <v>46</v>
      </c>
      <c r="Q510" s="44" t="s">
        <v>3595</v>
      </c>
      <c r="R510" s="44" t="s">
        <v>44</v>
      </c>
      <c r="S510" s="44" t="s">
        <v>45</v>
      </c>
      <c r="T510" s="44" t="s">
        <v>46</v>
      </c>
      <c r="U510" s="44" t="s">
        <v>46</v>
      </c>
      <c r="V510" s="44" t="s">
        <v>47</v>
      </c>
      <c r="W510" s="44" t="s">
        <v>46</v>
      </c>
      <c r="X510" s="44" t="s">
        <v>46</v>
      </c>
      <c r="Y510" s="44" t="s">
        <v>46</v>
      </c>
      <c r="Z510" s="44" t="s">
        <v>46</v>
      </c>
      <c r="AA510" s="44" t="s">
        <v>46</v>
      </c>
      <c r="AB510" s="44" t="s">
        <v>3596</v>
      </c>
    </row>
    <row r="511" spans="1:28">
      <c r="A511" s="44" t="s">
        <v>166</v>
      </c>
      <c r="B511" s="44" t="s">
        <v>505</v>
      </c>
      <c r="C511" s="44" t="s">
        <v>506</v>
      </c>
      <c r="D511" s="44" t="s">
        <v>3597</v>
      </c>
      <c r="E511" s="44" t="s">
        <v>3598</v>
      </c>
      <c r="F511" s="44" t="s">
        <v>3599</v>
      </c>
      <c r="G511" s="44" t="s">
        <v>3600</v>
      </c>
      <c r="H511" s="44">
        <v>8990</v>
      </c>
      <c r="I511" s="44">
        <v>4680</v>
      </c>
      <c r="J511" s="44" t="s">
        <v>2331</v>
      </c>
      <c r="K511" s="44" t="s">
        <v>181</v>
      </c>
      <c r="L511" s="44" t="s">
        <v>181</v>
      </c>
      <c r="M511" s="44" t="s">
        <v>3601</v>
      </c>
      <c r="N511" s="44" t="s">
        <v>430</v>
      </c>
      <c r="O511" s="44" t="s">
        <v>287</v>
      </c>
      <c r="P511" s="44" t="s">
        <v>46</v>
      </c>
      <c r="Q511" s="44" t="s">
        <v>46</v>
      </c>
      <c r="R511" s="44" t="s">
        <v>44</v>
      </c>
      <c r="S511" s="44" t="s">
        <v>45</v>
      </c>
      <c r="T511" s="44" t="s">
        <v>46</v>
      </c>
      <c r="U511" s="44" t="s">
        <v>46</v>
      </c>
      <c r="V511" s="44" t="s">
        <v>47</v>
      </c>
      <c r="W511" s="44" t="s">
        <v>46</v>
      </c>
      <c r="X511" s="44" t="s">
        <v>46</v>
      </c>
      <c r="Y511" s="44" t="s">
        <v>46</v>
      </c>
      <c r="Z511" s="44" t="s">
        <v>46</v>
      </c>
      <c r="AA511" s="44" t="s">
        <v>46</v>
      </c>
      <c r="AB511" s="44" t="s">
        <v>3602</v>
      </c>
    </row>
    <row r="512" spans="1:28">
      <c r="A512" s="44" t="s">
        <v>166</v>
      </c>
      <c r="B512" s="44" t="s">
        <v>505</v>
      </c>
      <c r="C512" s="44" t="s">
        <v>506</v>
      </c>
      <c r="D512" s="44" t="s">
        <v>3603</v>
      </c>
      <c r="E512" s="44" t="s">
        <v>3604</v>
      </c>
      <c r="F512" s="44" t="s">
        <v>3605</v>
      </c>
      <c r="G512" s="44" t="s">
        <v>3606</v>
      </c>
      <c r="H512" s="44">
        <v>4990</v>
      </c>
      <c r="I512" s="44">
        <v>2980</v>
      </c>
      <c r="J512" s="44" t="s">
        <v>3607</v>
      </c>
      <c r="K512" s="44" t="s">
        <v>181</v>
      </c>
      <c r="L512" s="44" t="s">
        <v>181</v>
      </c>
      <c r="M512" s="44" t="s">
        <v>3608</v>
      </c>
      <c r="N512" s="44" t="s">
        <v>430</v>
      </c>
      <c r="O512" s="44" t="s">
        <v>287</v>
      </c>
      <c r="P512" s="44" t="s">
        <v>46</v>
      </c>
      <c r="Q512" s="44" t="s">
        <v>46</v>
      </c>
      <c r="R512" s="44" t="s">
        <v>44</v>
      </c>
      <c r="S512" s="44" t="s">
        <v>45</v>
      </c>
      <c r="T512" s="44" t="s">
        <v>46</v>
      </c>
      <c r="U512" s="44" t="s">
        <v>46</v>
      </c>
      <c r="V512" s="44" t="s">
        <v>47</v>
      </c>
      <c r="W512" s="44" t="s">
        <v>46</v>
      </c>
      <c r="X512" s="44" t="s">
        <v>46</v>
      </c>
      <c r="Y512" s="44" t="s">
        <v>46</v>
      </c>
      <c r="Z512" s="44" t="s">
        <v>46</v>
      </c>
      <c r="AA512" s="44" t="s">
        <v>46</v>
      </c>
      <c r="AB512" s="44" t="s">
        <v>3609</v>
      </c>
    </row>
    <row r="513" spans="1:28">
      <c r="A513" s="44" t="s">
        <v>166</v>
      </c>
      <c r="B513" s="44" t="s">
        <v>505</v>
      </c>
      <c r="C513" s="44" t="s">
        <v>506</v>
      </c>
      <c r="D513" s="44" t="s">
        <v>3610</v>
      </c>
      <c r="E513" s="44" t="s">
        <v>3611</v>
      </c>
      <c r="F513" s="44" t="s">
        <v>3612</v>
      </c>
      <c r="G513" s="44" t="s">
        <v>3613</v>
      </c>
      <c r="H513" s="44">
        <v>5990</v>
      </c>
      <c r="I513" s="44">
        <v>3980</v>
      </c>
      <c r="J513" s="44" t="s">
        <v>46</v>
      </c>
      <c r="K513" s="44" t="s">
        <v>71</v>
      </c>
      <c r="L513" s="44" t="s">
        <v>38</v>
      </c>
      <c r="M513" s="44" t="s">
        <v>3614</v>
      </c>
      <c r="N513" s="44" t="s">
        <v>2752</v>
      </c>
      <c r="O513" s="44" t="s">
        <v>287</v>
      </c>
      <c r="P513" s="44" t="s">
        <v>3615</v>
      </c>
      <c r="Q513" s="44" t="s">
        <v>46</v>
      </c>
      <c r="R513" s="44" t="s">
        <v>44</v>
      </c>
      <c r="S513" s="44" t="s">
        <v>45</v>
      </c>
      <c r="T513" s="44" t="s">
        <v>46</v>
      </c>
      <c r="U513" s="44" t="s">
        <v>46</v>
      </c>
      <c r="V513" s="44" t="s">
        <v>47</v>
      </c>
      <c r="W513" s="44" t="s">
        <v>46</v>
      </c>
      <c r="X513" s="44" t="s">
        <v>46</v>
      </c>
      <c r="Y513" s="44" t="s">
        <v>46</v>
      </c>
      <c r="Z513" s="44" t="s">
        <v>46</v>
      </c>
      <c r="AA513" s="44" t="s">
        <v>46</v>
      </c>
      <c r="AB513" s="44" t="s">
        <v>3616</v>
      </c>
    </row>
    <row r="514" spans="1:28">
      <c r="A514" s="44" t="s">
        <v>166</v>
      </c>
      <c r="B514" s="44" t="s">
        <v>505</v>
      </c>
      <c r="C514" s="44" t="s">
        <v>506</v>
      </c>
      <c r="D514" s="44" t="s">
        <v>3617</v>
      </c>
      <c r="E514" s="44" t="s">
        <v>3618</v>
      </c>
      <c r="F514" s="44" t="s">
        <v>3619</v>
      </c>
      <c r="G514" s="44" t="s">
        <v>3620</v>
      </c>
      <c r="H514" s="44">
        <v>2480</v>
      </c>
      <c r="I514" s="44">
        <v>1420</v>
      </c>
      <c r="J514" s="44" t="s">
        <v>3621</v>
      </c>
      <c r="K514" s="44" t="s">
        <v>181</v>
      </c>
      <c r="L514" s="44" t="s">
        <v>181</v>
      </c>
      <c r="M514" s="44" t="s">
        <v>3622</v>
      </c>
      <c r="N514" s="44" t="s">
        <v>405</v>
      </c>
      <c r="O514" s="44" t="s">
        <v>456</v>
      </c>
      <c r="P514" s="44" t="s">
        <v>1219</v>
      </c>
      <c r="Q514" s="44" t="s">
        <v>46</v>
      </c>
      <c r="R514" s="44" t="s">
        <v>44</v>
      </c>
      <c r="S514" s="44" t="s">
        <v>45</v>
      </c>
      <c r="T514" s="44" t="s">
        <v>46</v>
      </c>
      <c r="U514" s="44" t="s">
        <v>46</v>
      </c>
      <c r="V514" s="44" t="s">
        <v>47</v>
      </c>
      <c r="W514" s="44" t="s">
        <v>46</v>
      </c>
      <c r="X514" s="44" t="s">
        <v>46</v>
      </c>
      <c r="Y514" s="44" t="s">
        <v>46</v>
      </c>
      <c r="Z514" s="44" t="s">
        <v>46</v>
      </c>
      <c r="AA514" s="44" t="s">
        <v>46</v>
      </c>
      <c r="AB514" s="44" t="s">
        <v>3623</v>
      </c>
    </row>
    <row r="515" spans="1:28">
      <c r="A515" s="44" t="s">
        <v>166</v>
      </c>
      <c r="B515" s="44" t="s">
        <v>505</v>
      </c>
      <c r="C515" s="44" t="s">
        <v>506</v>
      </c>
      <c r="D515" s="44" t="s">
        <v>3624</v>
      </c>
      <c r="E515" s="44" t="s">
        <v>3625</v>
      </c>
      <c r="F515" s="44" t="s">
        <v>3626</v>
      </c>
      <c r="G515" s="44" t="s">
        <v>3627</v>
      </c>
      <c r="H515" s="44">
        <v>2480</v>
      </c>
      <c r="I515" s="44">
        <v>1420</v>
      </c>
      <c r="J515" s="44" t="s">
        <v>3621</v>
      </c>
      <c r="K515" s="44" t="s">
        <v>181</v>
      </c>
      <c r="L515" s="44" t="s">
        <v>181</v>
      </c>
      <c r="M515" s="44" t="s">
        <v>3622</v>
      </c>
      <c r="N515" s="44" t="s">
        <v>405</v>
      </c>
      <c r="O515" s="44" t="s">
        <v>3574</v>
      </c>
      <c r="P515" s="44" t="s">
        <v>1219</v>
      </c>
      <c r="Q515" s="44" t="s">
        <v>46</v>
      </c>
      <c r="R515" s="44" t="s">
        <v>44</v>
      </c>
      <c r="S515" s="44" t="s">
        <v>45</v>
      </c>
      <c r="T515" s="44" t="s">
        <v>46</v>
      </c>
      <c r="U515" s="44" t="s">
        <v>46</v>
      </c>
      <c r="V515" s="44" t="s">
        <v>47</v>
      </c>
      <c r="W515" s="44" t="s">
        <v>46</v>
      </c>
      <c r="X515" s="44" t="s">
        <v>46</v>
      </c>
      <c r="Y515" s="44" t="s">
        <v>46</v>
      </c>
      <c r="Z515" s="44" t="s">
        <v>46</v>
      </c>
      <c r="AA515" s="44" t="s">
        <v>46</v>
      </c>
      <c r="AB515" s="44" t="s">
        <v>3623</v>
      </c>
    </row>
    <row r="516" spans="1:28">
      <c r="A516" s="44" t="s">
        <v>155</v>
      </c>
      <c r="B516" s="44" t="s">
        <v>505</v>
      </c>
      <c r="C516" s="44" t="s">
        <v>3628</v>
      </c>
      <c r="D516" s="44" t="s">
        <v>3629</v>
      </c>
      <c r="E516" s="44" t="s">
        <v>3630</v>
      </c>
      <c r="F516" s="44" t="s">
        <v>3631</v>
      </c>
      <c r="G516" s="44" t="s">
        <v>3632</v>
      </c>
      <c r="H516" s="44">
        <v>4980</v>
      </c>
      <c r="I516" s="44">
        <v>2001</v>
      </c>
      <c r="J516" s="44" t="s">
        <v>210</v>
      </c>
      <c r="K516" s="44" t="s">
        <v>56</v>
      </c>
      <c r="L516" s="44" t="s">
        <v>38</v>
      </c>
      <c r="M516" s="44" t="s">
        <v>3633</v>
      </c>
      <c r="N516" s="44" t="s">
        <v>489</v>
      </c>
      <c r="O516" s="44" t="s">
        <v>183</v>
      </c>
      <c r="P516" s="44" t="s">
        <v>46</v>
      </c>
      <c r="Q516" s="44" t="s">
        <v>46</v>
      </c>
      <c r="R516" s="44" t="s">
        <v>44</v>
      </c>
      <c r="S516" s="44" t="s">
        <v>45</v>
      </c>
      <c r="T516" s="44" t="s">
        <v>46</v>
      </c>
      <c r="U516" s="44" t="s">
        <v>46</v>
      </c>
      <c r="V516" s="44" t="s">
        <v>47</v>
      </c>
      <c r="W516" s="44" t="s">
        <v>46</v>
      </c>
      <c r="X516" s="44" t="s">
        <v>46</v>
      </c>
      <c r="Y516" s="44" t="s">
        <v>46</v>
      </c>
      <c r="Z516" s="44" t="s">
        <v>46</v>
      </c>
      <c r="AA516" s="44" t="s">
        <v>46</v>
      </c>
      <c r="AB516" s="44" t="s">
        <v>3634</v>
      </c>
    </row>
    <row r="517" spans="1:28">
      <c r="A517" s="44" t="s">
        <v>155</v>
      </c>
      <c r="B517" s="44" t="s">
        <v>505</v>
      </c>
      <c r="C517" s="44" t="s">
        <v>506</v>
      </c>
      <c r="D517" s="44" t="s">
        <v>3635</v>
      </c>
      <c r="E517" s="44" t="s">
        <v>3636</v>
      </c>
      <c r="F517" s="44" t="s">
        <v>3637</v>
      </c>
      <c r="G517" s="44" t="s">
        <v>3638</v>
      </c>
      <c r="H517" s="44">
        <v>999</v>
      </c>
      <c r="I517" s="44">
        <v>699</v>
      </c>
      <c r="J517" s="44" t="s">
        <v>3639</v>
      </c>
      <c r="K517" s="44" t="s">
        <v>181</v>
      </c>
      <c r="L517" s="44" t="s">
        <v>181</v>
      </c>
      <c r="M517" s="44" t="s">
        <v>3640</v>
      </c>
      <c r="N517" s="44" t="s">
        <v>3641</v>
      </c>
      <c r="O517" s="44" t="s">
        <v>41</v>
      </c>
      <c r="P517" s="44" t="s">
        <v>46</v>
      </c>
      <c r="Q517" s="44" t="s">
        <v>46</v>
      </c>
      <c r="R517" s="44" t="s">
        <v>44</v>
      </c>
      <c r="S517" s="44" t="s">
        <v>45</v>
      </c>
      <c r="T517" s="44" t="s">
        <v>46</v>
      </c>
      <c r="U517" s="44" t="s">
        <v>46</v>
      </c>
      <c r="V517" s="44" t="s">
        <v>47</v>
      </c>
      <c r="W517" s="44" t="s">
        <v>46</v>
      </c>
      <c r="X517" s="44" t="s">
        <v>46</v>
      </c>
      <c r="Y517" s="44" t="s">
        <v>46</v>
      </c>
      <c r="Z517" s="44" t="s">
        <v>46</v>
      </c>
      <c r="AA517" s="44" t="s">
        <v>46</v>
      </c>
      <c r="AB517" s="44" t="s">
        <v>3642</v>
      </c>
    </row>
    <row r="518" spans="1:28">
      <c r="A518" s="44" t="s">
        <v>155</v>
      </c>
      <c r="B518" s="44" t="s">
        <v>505</v>
      </c>
      <c r="C518" s="44" t="s">
        <v>506</v>
      </c>
      <c r="D518" s="44" t="s">
        <v>3643</v>
      </c>
      <c r="E518" s="44" t="s">
        <v>3644</v>
      </c>
      <c r="F518" s="44" t="s">
        <v>3645</v>
      </c>
      <c r="G518" s="44" t="s">
        <v>3646</v>
      </c>
      <c r="H518" s="44">
        <v>3680</v>
      </c>
      <c r="I518" s="44">
        <v>2099</v>
      </c>
      <c r="J518" s="44" t="s">
        <v>3647</v>
      </c>
      <c r="K518" s="44" t="s">
        <v>71</v>
      </c>
      <c r="L518" s="44" t="s">
        <v>38</v>
      </c>
      <c r="M518" s="44" t="s">
        <v>3648</v>
      </c>
      <c r="N518" s="44" t="s">
        <v>444</v>
      </c>
      <c r="O518" s="44" t="s">
        <v>41</v>
      </c>
      <c r="P518" s="44" t="s">
        <v>46</v>
      </c>
      <c r="Q518" s="44" t="s">
        <v>46</v>
      </c>
      <c r="R518" s="44" t="s">
        <v>44</v>
      </c>
      <c r="S518" s="44" t="s">
        <v>45</v>
      </c>
      <c r="T518" s="44" t="s">
        <v>46</v>
      </c>
      <c r="U518" s="44" t="s">
        <v>46</v>
      </c>
      <c r="V518" s="44" t="s">
        <v>47</v>
      </c>
      <c r="W518" s="44" t="s">
        <v>46</v>
      </c>
      <c r="X518" s="44" t="s">
        <v>46</v>
      </c>
      <c r="Y518" s="44" t="s">
        <v>46</v>
      </c>
      <c r="Z518" s="44" t="s">
        <v>46</v>
      </c>
      <c r="AA518" s="44" t="s">
        <v>46</v>
      </c>
      <c r="AB518" s="44" t="s">
        <v>3649</v>
      </c>
    </row>
    <row r="519" spans="1:28">
      <c r="A519" s="44" t="s">
        <v>155</v>
      </c>
      <c r="B519" s="44" t="s">
        <v>505</v>
      </c>
      <c r="C519" s="44" t="s">
        <v>506</v>
      </c>
      <c r="D519" s="44" t="s">
        <v>3650</v>
      </c>
      <c r="E519" s="44" t="s">
        <v>3651</v>
      </c>
      <c r="F519" s="44" t="s">
        <v>3652</v>
      </c>
      <c r="G519" s="44" t="s">
        <v>3653</v>
      </c>
      <c r="H519" s="44">
        <v>4980</v>
      </c>
      <c r="I519" s="44">
        <v>2780</v>
      </c>
      <c r="J519" s="44" t="s">
        <v>1012</v>
      </c>
      <c r="K519" s="44" t="s">
        <v>71</v>
      </c>
      <c r="L519" s="44" t="s">
        <v>38</v>
      </c>
      <c r="M519" s="44" t="s">
        <v>3654</v>
      </c>
      <c r="N519" s="44" t="s">
        <v>1243</v>
      </c>
      <c r="O519" s="44" t="s">
        <v>590</v>
      </c>
      <c r="P519" s="44" t="s">
        <v>46</v>
      </c>
      <c r="Q519" s="44" t="s">
        <v>46</v>
      </c>
      <c r="R519" s="44" t="s">
        <v>44</v>
      </c>
      <c r="S519" s="44" t="s">
        <v>45</v>
      </c>
      <c r="T519" s="44" t="s">
        <v>46</v>
      </c>
      <c r="U519" s="44" t="s">
        <v>46</v>
      </c>
      <c r="V519" s="44" t="s">
        <v>47</v>
      </c>
      <c r="W519" s="44" t="s">
        <v>46</v>
      </c>
      <c r="X519" s="44" t="s">
        <v>46</v>
      </c>
      <c r="Y519" s="44" t="s">
        <v>46</v>
      </c>
      <c r="Z519" s="44" t="s">
        <v>46</v>
      </c>
      <c r="AA519" s="44" t="s">
        <v>46</v>
      </c>
      <c r="AB519" s="44" t="s">
        <v>3655</v>
      </c>
    </row>
    <row r="520" spans="1:28">
      <c r="A520" s="44" t="s">
        <v>166</v>
      </c>
      <c r="B520" s="44" t="s">
        <v>505</v>
      </c>
      <c r="C520" s="44" t="s">
        <v>506</v>
      </c>
      <c r="D520" s="44" t="s">
        <v>3656</v>
      </c>
      <c r="E520" s="44" t="s">
        <v>3657</v>
      </c>
      <c r="F520" s="44" t="s">
        <v>3658</v>
      </c>
      <c r="G520" s="44" t="s">
        <v>3659</v>
      </c>
      <c r="H520" s="44">
        <v>2480</v>
      </c>
      <c r="I520" s="44">
        <v>1001</v>
      </c>
      <c r="J520" s="44" t="s">
        <v>201</v>
      </c>
      <c r="K520" s="44" t="s">
        <v>56</v>
      </c>
      <c r="L520" s="44" t="s">
        <v>38</v>
      </c>
      <c r="M520" s="44" t="s">
        <v>3660</v>
      </c>
      <c r="N520" s="44" t="s">
        <v>192</v>
      </c>
      <c r="O520" s="44" t="s">
        <v>3416</v>
      </c>
      <c r="P520" s="44" t="s">
        <v>46</v>
      </c>
      <c r="Q520" s="44" t="s">
        <v>46</v>
      </c>
      <c r="R520" s="44" t="s">
        <v>44</v>
      </c>
      <c r="S520" s="44" t="s">
        <v>45</v>
      </c>
      <c r="T520" s="44" t="s">
        <v>46</v>
      </c>
      <c r="U520" s="44" t="s">
        <v>46</v>
      </c>
      <c r="V520" s="44" t="s">
        <v>47</v>
      </c>
      <c r="W520" s="44" t="s">
        <v>46</v>
      </c>
      <c r="X520" s="44" t="s">
        <v>46</v>
      </c>
      <c r="Y520" s="44" t="s">
        <v>46</v>
      </c>
      <c r="Z520" s="44" t="s">
        <v>46</v>
      </c>
      <c r="AA520" s="44" t="s">
        <v>46</v>
      </c>
      <c r="AB520" s="44" t="s">
        <v>3661</v>
      </c>
    </row>
    <row r="521" spans="1:28">
      <c r="A521" s="44" t="s">
        <v>166</v>
      </c>
      <c r="B521" s="44" t="s">
        <v>505</v>
      </c>
      <c r="C521" s="44" t="s">
        <v>506</v>
      </c>
      <c r="D521" s="44" t="s">
        <v>3662</v>
      </c>
      <c r="E521" s="44" t="s">
        <v>3663</v>
      </c>
      <c r="F521" s="44" t="s">
        <v>3664</v>
      </c>
      <c r="G521" s="44" t="s">
        <v>3665</v>
      </c>
      <c r="H521" s="44">
        <v>2480</v>
      </c>
      <c r="I521" s="44">
        <v>1380</v>
      </c>
      <c r="J521" s="44" t="s">
        <v>1242</v>
      </c>
      <c r="K521" s="44" t="s">
        <v>37</v>
      </c>
      <c r="L521" s="44" t="s">
        <v>38</v>
      </c>
      <c r="M521" s="44" t="s">
        <v>3666</v>
      </c>
      <c r="N521" s="44" t="s">
        <v>2322</v>
      </c>
      <c r="O521" s="44" t="s">
        <v>41</v>
      </c>
      <c r="P521" s="44" t="s">
        <v>3667</v>
      </c>
      <c r="Q521" s="44" t="s">
        <v>3668</v>
      </c>
      <c r="R521" s="44" t="s">
        <v>44</v>
      </c>
      <c r="S521" s="44" t="s">
        <v>45</v>
      </c>
      <c r="T521" s="44" t="s">
        <v>46</v>
      </c>
      <c r="U521" s="44" t="s">
        <v>46</v>
      </c>
      <c r="V521" s="44" t="s">
        <v>47</v>
      </c>
      <c r="W521" s="44" t="s">
        <v>46</v>
      </c>
      <c r="X521" s="44" t="s">
        <v>46</v>
      </c>
      <c r="Y521" s="44" t="s">
        <v>46</v>
      </c>
      <c r="Z521" s="44" t="s">
        <v>46</v>
      </c>
      <c r="AA521" s="44" t="s">
        <v>46</v>
      </c>
      <c r="AB521" s="44" t="s">
        <v>3669</v>
      </c>
    </row>
    <row r="522" spans="1:28">
      <c r="A522" s="44" t="s">
        <v>166</v>
      </c>
      <c r="B522" s="44" t="s">
        <v>505</v>
      </c>
      <c r="C522" s="44" t="s">
        <v>506</v>
      </c>
      <c r="D522" s="44" t="s">
        <v>3670</v>
      </c>
      <c r="E522" s="44" t="s">
        <v>3671</v>
      </c>
      <c r="F522" s="44" t="s">
        <v>3672</v>
      </c>
      <c r="G522" s="44" t="s">
        <v>3673</v>
      </c>
      <c r="H522" s="44">
        <v>2680</v>
      </c>
      <c r="I522" s="44">
        <v>1580</v>
      </c>
      <c r="J522" s="44" t="s">
        <v>210</v>
      </c>
      <c r="K522" s="44" t="s">
        <v>71</v>
      </c>
      <c r="L522" s="44" t="s">
        <v>38</v>
      </c>
      <c r="M522" s="44" t="s">
        <v>1234</v>
      </c>
      <c r="N522" s="44" t="s">
        <v>2322</v>
      </c>
      <c r="O522" s="44" t="s">
        <v>41</v>
      </c>
      <c r="P522" s="44" t="s">
        <v>3674</v>
      </c>
      <c r="Q522" s="44" t="s">
        <v>3675</v>
      </c>
      <c r="R522" s="44" t="s">
        <v>44</v>
      </c>
      <c r="S522" s="44" t="s">
        <v>45</v>
      </c>
      <c r="T522" s="44" t="s">
        <v>46</v>
      </c>
      <c r="U522" s="44" t="s">
        <v>46</v>
      </c>
      <c r="V522" s="44" t="s">
        <v>47</v>
      </c>
      <c r="W522" s="44" t="s">
        <v>46</v>
      </c>
      <c r="X522" s="44" t="s">
        <v>46</v>
      </c>
      <c r="Y522" s="44" t="s">
        <v>46</v>
      </c>
      <c r="Z522" s="44" t="s">
        <v>46</v>
      </c>
      <c r="AA522" s="44" t="s">
        <v>46</v>
      </c>
      <c r="AB522" s="44" t="s">
        <v>3669</v>
      </c>
    </row>
    <row r="523" spans="1:28">
      <c r="A523" s="44" t="s">
        <v>155</v>
      </c>
      <c r="B523" s="44" t="s">
        <v>505</v>
      </c>
      <c r="C523" s="44" t="s">
        <v>506</v>
      </c>
      <c r="D523" s="44" t="s">
        <v>3676</v>
      </c>
      <c r="E523" s="44" t="s">
        <v>3677</v>
      </c>
      <c r="F523" s="44" t="s">
        <v>3678</v>
      </c>
      <c r="G523" s="44" t="s">
        <v>3679</v>
      </c>
      <c r="H523" s="44">
        <v>1480</v>
      </c>
      <c r="I523" s="44">
        <v>850</v>
      </c>
      <c r="J523" s="44" t="s">
        <v>3680</v>
      </c>
      <c r="K523" s="44" t="s">
        <v>71</v>
      </c>
      <c r="L523" s="44" t="s">
        <v>38</v>
      </c>
      <c r="M523" s="44" t="s">
        <v>3681</v>
      </c>
      <c r="N523" s="44" t="s">
        <v>438</v>
      </c>
      <c r="O523" s="44" t="s">
        <v>41</v>
      </c>
      <c r="P523" s="44" t="s">
        <v>46</v>
      </c>
      <c r="Q523" s="44" t="s">
        <v>3682</v>
      </c>
      <c r="R523" s="44" t="s">
        <v>44</v>
      </c>
      <c r="S523" s="44" t="s">
        <v>45</v>
      </c>
      <c r="T523" s="44" t="s">
        <v>46</v>
      </c>
      <c r="U523" s="44" t="s">
        <v>46</v>
      </c>
      <c r="V523" s="44" t="s">
        <v>47</v>
      </c>
      <c r="W523" s="44" t="s">
        <v>46</v>
      </c>
      <c r="X523" s="44" t="s">
        <v>46</v>
      </c>
      <c r="Y523" s="44" t="s">
        <v>46</v>
      </c>
      <c r="Z523" s="44" t="s">
        <v>46</v>
      </c>
      <c r="AA523" s="44" t="s">
        <v>46</v>
      </c>
      <c r="AB523" s="44" t="s">
        <v>3683</v>
      </c>
    </row>
    <row r="524" spans="1:28">
      <c r="A524" s="44" t="s">
        <v>290</v>
      </c>
      <c r="B524" s="44" t="s">
        <v>505</v>
      </c>
      <c r="C524" s="44" t="s">
        <v>506</v>
      </c>
      <c r="D524" s="44" t="s">
        <v>3684</v>
      </c>
      <c r="E524" s="44" t="s">
        <v>3685</v>
      </c>
      <c r="F524" s="44" t="s">
        <v>3686</v>
      </c>
      <c r="G524" s="44" t="s">
        <v>3687</v>
      </c>
      <c r="H524" s="44">
        <v>5980</v>
      </c>
      <c r="I524" s="44">
        <v>3001</v>
      </c>
      <c r="J524" s="44" t="s">
        <v>2770</v>
      </c>
      <c r="K524" s="44" t="s">
        <v>56</v>
      </c>
      <c r="L524" s="44" t="s">
        <v>38</v>
      </c>
      <c r="M524" s="44" t="s">
        <v>3688</v>
      </c>
      <c r="N524" s="44" t="s">
        <v>290</v>
      </c>
      <c r="O524" s="44" t="s">
        <v>41</v>
      </c>
      <c r="P524" s="44" t="s">
        <v>46</v>
      </c>
      <c r="Q524" s="44" t="s">
        <v>3689</v>
      </c>
      <c r="R524" s="44" t="s">
        <v>44</v>
      </c>
      <c r="S524" s="44" t="s">
        <v>45</v>
      </c>
      <c r="T524" s="44" t="s">
        <v>46</v>
      </c>
      <c r="U524" s="44" t="s">
        <v>46</v>
      </c>
      <c r="V524" s="44" t="s">
        <v>47</v>
      </c>
      <c r="W524" s="44" t="s">
        <v>46</v>
      </c>
      <c r="X524" s="44" t="s">
        <v>46</v>
      </c>
      <c r="Y524" s="44" t="s">
        <v>46</v>
      </c>
      <c r="Z524" s="44" t="s">
        <v>46</v>
      </c>
      <c r="AA524" s="44" t="s">
        <v>46</v>
      </c>
      <c r="AB524" s="44" t="s">
        <v>3690</v>
      </c>
    </row>
    <row r="525" spans="1:28">
      <c r="A525" s="44" t="s">
        <v>290</v>
      </c>
      <c r="B525" s="44" t="s">
        <v>505</v>
      </c>
      <c r="C525" s="44" t="s">
        <v>506</v>
      </c>
      <c r="D525" s="44" t="s">
        <v>3691</v>
      </c>
      <c r="E525" s="44" t="s">
        <v>3692</v>
      </c>
      <c r="F525" s="44" t="s">
        <v>3693</v>
      </c>
      <c r="G525" s="44" t="s">
        <v>3694</v>
      </c>
      <c r="H525" s="44">
        <v>799</v>
      </c>
      <c r="I525" s="44">
        <v>499</v>
      </c>
      <c r="J525" s="44" t="s">
        <v>795</v>
      </c>
      <c r="K525" s="44" t="s">
        <v>71</v>
      </c>
      <c r="L525" s="44" t="s">
        <v>38</v>
      </c>
      <c r="M525" s="44" t="s">
        <v>3695</v>
      </c>
      <c r="N525" s="44" t="s">
        <v>3696</v>
      </c>
      <c r="O525" s="44" t="s">
        <v>41</v>
      </c>
      <c r="P525" s="44" t="s">
        <v>46</v>
      </c>
      <c r="Q525" s="44" t="s">
        <v>3697</v>
      </c>
      <c r="R525" s="44" t="s">
        <v>44</v>
      </c>
      <c r="S525" s="44" t="s">
        <v>45</v>
      </c>
      <c r="T525" s="44" t="s">
        <v>46</v>
      </c>
      <c r="U525" s="44" t="s">
        <v>46</v>
      </c>
      <c r="V525" s="44" t="s">
        <v>47</v>
      </c>
      <c r="W525" s="44" t="s">
        <v>46</v>
      </c>
      <c r="X525" s="44" t="s">
        <v>46</v>
      </c>
      <c r="Y525" s="44" t="s">
        <v>46</v>
      </c>
      <c r="Z525" s="44" t="s">
        <v>46</v>
      </c>
      <c r="AA525" s="44" t="s">
        <v>46</v>
      </c>
      <c r="AB525" s="44" t="s">
        <v>3698</v>
      </c>
    </row>
    <row r="526" spans="1:28">
      <c r="A526" s="44" t="s">
        <v>166</v>
      </c>
      <c r="B526" s="44" t="s">
        <v>505</v>
      </c>
      <c r="C526" s="44" t="s">
        <v>506</v>
      </c>
      <c r="D526" s="44" t="s">
        <v>3699</v>
      </c>
      <c r="E526" s="44" t="s">
        <v>3700</v>
      </c>
      <c r="F526" s="44" t="s">
        <v>3701</v>
      </c>
      <c r="G526" s="44" t="s">
        <v>3702</v>
      </c>
      <c r="H526" s="44">
        <v>1980</v>
      </c>
      <c r="I526" s="44">
        <v>1200</v>
      </c>
      <c r="J526" s="44" t="s">
        <v>160</v>
      </c>
      <c r="K526" s="44" t="s">
        <v>56</v>
      </c>
      <c r="L526" s="44" t="s">
        <v>38</v>
      </c>
      <c r="M526" s="44" t="s">
        <v>3703</v>
      </c>
      <c r="N526" s="44" t="s">
        <v>2322</v>
      </c>
      <c r="O526" s="44" t="s">
        <v>2737</v>
      </c>
      <c r="P526" s="44" t="s">
        <v>3704</v>
      </c>
      <c r="Q526" s="44" t="s">
        <v>46</v>
      </c>
      <c r="R526" s="44" t="s">
        <v>44</v>
      </c>
      <c r="S526" s="44" t="s">
        <v>45</v>
      </c>
      <c r="T526" s="44" t="s">
        <v>46</v>
      </c>
      <c r="U526" s="44" t="s">
        <v>46</v>
      </c>
      <c r="V526" s="44" t="s">
        <v>47</v>
      </c>
      <c r="W526" s="44" t="s">
        <v>46</v>
      </c>
      <c r="X526" s="44" t="s">
        <v>46</v>
      </c>
      <c r="Y526" s="44" t="s">
        <v>46</v>
      </c>
      <c r="Z526" s="44" t="s">
        <v>46</v>
      </c>
      <c r="AA526" s="44" t="s">
        <v>46</v>
      </c>
      <c r="AB526" s="44" t="s">
        <v>3705</v>
      </c>
    </row>
    <row r="527" spans="1:28">
      <c r="A527" s="44" t="s">
        <v>155</v>
      </c>
      <c r="B527" s="44" t="s">
        <v>505</v>
      </c>
      <c r="C527" s="44" t="s">
        <v>506</v>
      </c>
      <c r="D527" s="44" t="s">
        <v>3706</v>
      </c>
      <c r="E527" s="44" t="s">
        <v>3707</v>
      </c>
      <c r="F527" s="44" t="s">
        <v>3708</v>
      </c>
      <c r="G527" s="44" t="s">
        <v>3709</v>
      </c>
      <c r="H527" s="44">
        <v>1980</v>
      </c>
      <c r="I527" s="44">
        <v>999</v>
      </c>
      <c r="J527" s="44" t="s">
        <v>1025</v>
      </c>
      <c r="K527" s="44" t="s">
        <v>71</v>
      </c>
      <c r="L527" s="44" t="s">
        <v>38</v>
      </c>
      <c r="M527" s="44" t="s">
        <v>3710</v>
      </c>
      <c r="N527" s="44" t="s">
        <v>937</v>
      </c>
      <c r="O527" s="44" t="s">
        <v>41</v>
      </c>
      <c r="P527" s="44" t="s">
        <v>46</v>
      </c>
      <c r="Q527" s="44" t="s">
        <v>46</v>
      </c>
      <c r="R527" s="44" t="s">
        <v>44</v>
      </c>
      <c r="S527" s="44" t="s">
        <v>45</v>
      </c>
      <c r="T527" s="44" t="s">
        <v>46</v>
      </c>
      <c r="U527" s="44" t="s">
        <v>46</v>
      </c>
      <c r="V527" s="44" t="s">
        <v>47</v>
      </c>
      <c r="W527" s="44" t="s">
        <v>46</v>
      </c>
      <c r="X527" s="44" t="s">
        <v>46</v>
      </c>
      <c r="Y527" s="44" t="s">
        <v>46</v>
      </c>
      <c r="Z527" s="44" t="s">
        <v>46</v>
      </c>
      <c r="AA527" s="44" t="s">
        <v>46</v>
      </c>
      <c r="AB527" s="44" t="s">
        <v>3711</v>
      </c>
    </row>
    <row r="528" spans="1:28">
      <c r="A528" s="44" t="s">
        <v>155</v>
      </c>
      <c r="B528" s="44" t="s">
        <v>505</v>
      </c>
      <c r="C528" s="44" t="s">
        <v>506</v>
      </c>
      <c r="D528" s="44" t="s">
        <v>3712</v>
      </c>
      <c r="E528" s="44" t="s">
        <v>3713</v>
      </c>
      <c r="F528" s="44" t="s">
        <v>3714</v>
      </c>
      <c r="G528" s="44" t="s">
        <v>3715</v>
      </c>
      <c r="H528" s="44">
        <v>1980</v>
      </c>
      <c r="I528" s="44">
        <v>999</v>
      </c>
      <c r="J528" s="44" t="s">
        <v>3716</v>
      </c>
      <c r="K528" s="44" t="s">
        <v>71</v>
      </c>
      <c r="L528" s="44" t="s">
        <v>38</v>
      </c>
      <c r="M528" s="44" t="s">
        <v>3717</v>
      </c>
      <c r="N528" s="44" t="s">
        <v>444</v>
      </c>
      <c r="O528" s="44" t="s">
        <v>3718</v>
      </c>
      <c r="P528" s="44" t="s">
        <v>46</v>
      </c>
      <c r="Q528" s="44" t="s">
        <v>3719</v>
      </c>
      <c r="R528" s="44" t="s">
        <v>44</v>
      </c>
      <c r="S528" s="44" t="s">
        <v>45</v>
      </c>
      <c r="T528" s="44" t="s">
        <v>46</v>
      </c>
      <c r="U528" s="44" t="s">
        <v>46</v>
      </c>
      <c r="V528" s="44" t="s">
        <v>47</v>
      </c>
      <c r="W528" s="44" t="s">
        <v>46</v>
      </c>
      <c r="X528" s="44" t="s">
        <v>46</v>
      </c>
      <c r="Y528" s="44" t="s">
        <v>46</v>
      </c>
      <c r="Z528" s="44" t="s">
        <v>46</v>
      </c>
      <c r="AA528" s="44" t="s">
        <v>46</v>
      </c>
      <c r="AB528" s="44" t="s">
        <v>3720</v>
      </c>
    </row>
    <row r="529" spans="1:28">
      <c r="A529" s="44" t="s">
        <v>155</v>
      </c>
      <c r="B529" s="44" t="s">
        <v>505</v>
      </c>
      <c r="C529" s="44" t="s">
        <v>506</v>
      </c>
      <c r="D529" s="44" t="s">
        <v>3721</v>
      </c>
      <c r="E529" s="44" t="s">
        <v>3722</v>
      </c>
      <c r="F529" s="44" t="s">
        <v>3723</v>
      </c>
      <c r="G529" s="44" t="s">
        <v>3724</v>
      </c>
      <c r="H529" s="44">
        <v>1980</v>
      </c>
      <c r="I529" s="44">
        <v>999</v>
      </c>
      <c r="J529" s="44" t="s">
        <v>3716</v>
      </c>
      <c r="K529" s="44" t="s">
        <v>71</v>
      </c>
      <c r="L529" s="44" t="s">
        <v>38</v>
      </c>
      <c r="M529" s="44" t="s">
        <v>3717</v>
      </c>
      <c r="N529" s="44" t="s">
        <v>444</v>
      </c>
      <c r="O529" s="44" t="s">
        <v>3725</v>
      </c>
      <c r="P529" s="44" t="s">
        <v>46</v>
      </c>
      <c r="Q529" s="44" t="s">
        <v>3719</v>
      </c>
      <c r="R529" s="44" t="s">
        <v>44</v>
      </c>
      <c r="S529" s="44" t="s">
        <v>45</v>
      </c>
      <c r="T529" s="44" t="s">
        <v>46</v>
      </c>
      <c r="U529" s="44" t="s">
        <v>46</v>
      </c>
      <c r="V529" s="44" t="s">
        <v>47</v>
      </c>
      <c r="W529" s="44" t="s">
        <v>46</v>
      </c>
      <c r="X529" s="44" t="s">
        <v>46</v>
      </c>
      <c r="Y529" s="44" t="s">
        <v>46</v>
      </c>
      <c r="Z529" s="44" t="s">
        <v>46</v>
      </c>
      <c r="AA529" s="44" t="s">
        <v>46</v>
      </c>
      <c r="AB529" s="44" t="s">
        <v>3720</v>
      </c>
    </row>
    <row r="530" spans="1:28">
      <c r="A530" s="44" t="s">
        <v>155</v>
      </c>
      <c r="B530" s="44" t="s">
        <v>505</v>
      </c>
      <c r="C530" s="44" t="s">
        <v>506</v>
      </c>
      <c r="D530" s="44" t="s">
        <v>3726</v>
      </c>
      <c r="E530" s="44" t="s">
        <v>3727</v>
      </c>
      <c r="F530" s="44" t="s">
        <v>3728</v>
      </c>
      <c r="G530" s="44" t="s">
        <v>3729</v>
      </c>
      <c r="H530" s="44">
        <v>1680</v>
      </c>
      <c r="I530" s="44">
        <v>1280</v>
      </c>
      <c r="J530" s="44" t="s">
        <v>3716</v>
      </c>
      <c r="K530" s="44" t="s">
        <v>71</v>
      </c>
      <c r="L530" s="44" t="s">
        <v>38</v>
      </c>
      <c r="M530" s="44" t="s">
        <v>3717</v>
      </c>
      <c r="N530" s="44" t="s">
        <v>444</v>
      </c>
      <c r="O530" s="44" t="s">
        <v>41</v>
      </c>
      <c r="P530" s="44" t="s">
        <v>46</v>
      </c>
      <c r="Q530" s="44" t="s">
        <v>46</v>
      </c>
      <c r="R530" s="44" t="s">
        <v>44</v>
      </c>
      <c r="S530" s="44" t="s">
        <v>45</v>
      </c>
      <c r="T530" s="44" t="s">
        <v>46</v>
      </c>
      <c r="U530" s="44" t="s">
        <v>46</v>
      </c>
      <c r="V530" s="44" t="s">
        <v>47</v>
      </c>
      <c r="W530" s="44" t="s">
        <v>46</v>
      </c>
      <c r="X530" s="44" t="s">
        <v>46</v>
      </c>
      <c r="Y530" s="44" t="s">
        <v>46</v>
      </c>
      <c r="Z530" s="44" t="s">
        <v>46</v>
      </c>
      <c r="AA530" s="44" t="s">
        <v>46</v>
      </c>
      <c r="AB530" s="44" t="s">
        <v>3730</v>
      </c>
    </row>
    <row r="531" spans="1:28">
      <c r="A531" s="44" t="s">
        <v>166</v>
      </c>
      <c r="B531" s="44" t="s">
        <v>505</v>
      </c>
      <c r="C531" s="44" t="s">
        <v>506</v>
      </c>
      <c r="D531" s="44" t="s">
        <v>3731</v>
      </c>
      <c r="E531" s="44" t="s">
        <v>3732</v>
      </c>
      <c r="F531" s="44" t="s">
        <v>3733</v>
      </c>
      <c r="G531" s="44" t="s">
        <v>3734</v>
      </c>
      <c r="H531" s="44">
        <v>1180</v>
      </c>
      <c r="I531" s="44">
        <v>699</v>
      </c>
      <c r="J531" s="44" t="s">
        <v>2184</v>
      </c>
      <c r="K531" s="44" t="s">
        <v>71</v>
      </c>
      <c r="L531" s="44" t="s">
        <v>38</v>
      </c>
      <c r="M531" s="44" t="s">
        <v>598</v>
      </c>
      <c r="N531" s="44" t="s">
        <v>192</v>
      </c>
      <c r="O531" s="44" t="s">
        <v>3735</v>
      </c>
      <c r="P531" s="44" t="s">
        <v>3736</v>
      </c>
      <c r="Q531" s="44" t="s">
        <v>3737</v>
      </c>
      <c r="R531" s="44" t="s">
        <v>44</v>
      </c>
      <c r="S531" s="44" t="s">
        <v>45</v>
      </c>
      <c r="T531" s="44" t="s">
        <v>46</v>
      </c>
      <c r="U531" s="44" t="s">
        <v>46</v>
      </c>
      <c r="V531" s="44" t="s">
        <v>47</v>
      </c>
      <c r="W531" s="44" t="s">
        <v>46</v>
      </c>
      <c r="X531" s="44" t="s">
        <v>46</v>
      </c>
      <c r="Y531" s="44" t="s">
        <v>46</v>
      </c>
      <c r="Z531" s="44" t="s">
        <v>46</v>
      </c>
      <c r="AA531" s="44" t="s">
        <v>46</v>
      </c>
      <c r="AB531" s="44" t="s">
        <v>3738</v>
      </c>
    </row>
    <row r="532" spans="1:28">
      <c r="A532" s="44" t="s">
        <v>166</v>
      </c>
      <c r="B532" s="44" t="s">
        <v>505</v>
      </c>
      <c r="C532" s="44" t="s">
        <v>506</v>
      </c>
      <c r="D532" s="44" t="s">
        <v>3739</v>
      </c>
      <c r="E532" s="44" t="s">
        <v>3740</v>
      </c>
      <c r="F532" s="44" t="s">
        <v>3741</v>
      </c>
      <c r="G532" s="44" t="s">
        <v>3742</v>
      </c>
      <c r="H532" s="44">
        <v>1180</v>
      </c>
      <c r="I532" s="44">
        <v>699</v>
      </c>
      <c r="J532" s="44" t="s">
        <v>2184</v>
      </c>
      <c r="K532" s="44" t="s">
        <v>71</v>
      </c>
      <c r="L532" s="44" t="s">
        <v>38</v>
      </c>
      <c r="M532" s="44" t="s">
        <v>598</v>
      </c>
      <c r="N532" s="44" t="s">
        <v>192</v>
      </c>
      <c r="O532" s="44" t="s">
        <v>3743</v>
      </c>
      <c r="P532" s="44" t="s">
        <v>3736</v>
      </c>
      <c r="Q532" s="44" t="s">
        <v>3737</v>
      </c>
      <c r="R532" s="44" t="s">
        <v>44</v>
      </c>
      <c r="S532" s="44" t="s">
        <v>45</v>
      </c>
      <c r="T532" s="44" t="s">
        <v>46</v>
      </c>
      <c r="U532" s="44" t="s">
        <v>46</v>
      </c>
      <c r="V532" s="44" t="s">
        <v>47</v>
      </c>
      <c r="W532" s="44" t="s">
        <v>46</v>
      </c>
      <c r="X532" s="44" t="s">
        <v>46</v>
      </c>
      <c r="Y532" s="44" t="s">
        <v>46</v>
      </c>
      <c r="Z532" s="44" t="s">
        <v>46</v>
      </c>
      <c r="AA532" s="44" t="s">
        <v>46</v>
      </c>
      <c r="AB532" s="44" t="s">
        <v>3738</v>
      </c>
    </row>
    <row r="533" spans="1:28">
      <c r="A533" s="44" t="s">
        <v>155</v>
      </c>
      <c r="B533" s="44" t="s">
        <v>505</v>
      </c>
      <c r="C533" s="44" t="s">
        <v>506</v>
      </c>
      <c r="D533" s="44" t="s">
        <v>3744</v>
      </c>
      <c r="E533" s="44" t="s">
        <v>3745</v>
      </c>
      <c r="F533" s="44" t="s">
        <v>3746</v>
      </c>
      <c r="G533" s="44" t="s">
        <v>3747</v>
      </c>
      <c r="H533" s="44">
        <v>1980</v>
      </c>
      <c r="I533" s="44">
        <v>1280</v>
      </c>
      <c r="J533" s="44" t="s">
        <v>3748</v>
      </c>
      <c r="K533" s="44" t="s">
        <v>181</v>
      </c>
      <c r="L533" s="44" t="s">
        <v>181</v>
      </c>
      <c r="M533" s="44" t="s">
        <v>3749</v>
      </c>
      <c r="N533" s="44" t="s">
        <v>1631</v>
      </c>
      <c r="O533" s="44" t="s">
        <v>3750</v>
      </c>
      <c r="P533" s="44" t="s">
        <v>46</v>
      </c>
      <c r="Q533" s="44" t="s">
        <v>3751</v>
      </c>
      <c r="R533" s="44" t="s">
        <v>44</v>
      </c>
      <c r="S533" s="44" t="s">
        <v>45</v>
      </c>
      <c r="T533" s="44" t="s">
        <v>46</v>
      </c>
      <c r="U533" s="44" t="s">
        <v>46</v>
      </c>
      <c r="V533" s="44" t="s">
        <v>47</v>
      </c>
      <c r="W533" s="44" t="s">
        <v>46</v>
      </c>
      <c r="X533" s="44" t="s">
        <v>46</v>
      </c>
      <c r="Y533" s="44" t="s">
        <v>46</v>
      </c>
      <c r="Z533" s="44" t="s">
        <v>46</v>
      </c>
      <c r="AA533" s="44" t="s">
        <v>46</v>
      </c>
      <c r="AB533" s="44" t="s">
        <v>3752</v>
      </c>
    </row>
    <row r="534" spans="1:28">
      <c r="A534" s="44" t="s">
        <v>155</v>
      </c>
      <c r="B534" s="44" t="s">
        <v>505</v>
      </c>
      <c r="C534" s="44" t="s">
        <v>506</v>
      </c>
      <c r="D534" s="44" t="s">
        <v>3753</v>
      </c>
      <c r="E534" s="44" t="s">
        <v>3754</v>
      </c>
      <c r="F534" s="44" t="s">
        <v>3755</v>
      </c>
      <c r="G534" s="44" t="s">
        <v>3756</v>
      </c>
      <c r="H534" s="44">
        <v>3680</v>
      </c>
      <c r="I534" s="44">
        <v>1990</v>
      </c>
      <c r="J534" s="44" t="s">
        <v>3364</v>
      </c>
      <c r="K534" s="44" t="s">
        <v>71</v>
      </c>
      <c r="L534" s="44" t="s">
        <v>38</v>
      </c>
      <c r="M534" s="44" t="s">
        <v>46</v>
      </c>
      <c r="N534" s="44" t="s">
        <v>513</v>
      </c>
      <c r="O534" s="44" t="s">
        <v>3750</v>
      </c>
      <c r="P534" s="44" t="s">
        <v>46</v>
      </c>
      <c r="Q534" s="44" t="s">
        <v>3757</v>
      </c>
      <c r="R534" s="44" t="s">
        <v>44</v>
      </c>
      <c r="S534" s="44" t="s">
        <v>45</v>
      </c>
      <c r="T534" s="44" t="s">
        <v>46</v>
      </c>
      <c r="U534" s="44" t="s">
        <v>46</v>
      </c>
      <c r="V534" s="44" t="s">
        <v>47</v>
      </c>
      <c r="W534" s="44" t="s">
        <v>46</v>
      </c>
      <c r="X534" s="44" t="s">
        <v>46</v>
      </c>
      <c r="Y534" s="44" t="s">
        <v>46</v>
      </c>
      <c r="Z534" s="44" t="s">
        <v>46</v>
      </c>
      <c r="AA534" s="44" t="s">
        <v>46</v>
      </c>
      <c r="AB534" s="44" t="s">
        <v>3758</v>
      </c>
    </row>
    <row r="535" spans="1:28">
      <c r="A535" s="44" t="s">
        <v>3759</v>
      </c>
      <c r="B535" s="44" t="s">
        <v>3760</v>
      </c>
      <c r="C535" s="44" t="s">
        <v>3761</v>
      </c>
      <c r="D535" s="44" t="s">
        <v>3762</v>
      </c>
      <c r="E535" s="44" t="s">
        <v>3763</v>
      </c>
      <c r="F535" s="44" t="s">
        <v>3764</v>
      </c>
      <c r="G535" s="44" t="s">
        <v>3765</v>
      </c>
      <c r="H535" s="44">
        <v>6990</v>
      </c>
      <c r="I535" s="44">
        <v>5600</v>
      </c>
      <c r="J535" s="44" t="s">
        <v>532</v>
      </c>
      <c r="K535" s="44" t="s">
        <v>113</v>
      </c>
      <c r="L535" s="44" t="s">
        <v>38</v>
      </c>
      <c r="M535" s="44" t="s">
        <v>3766</v>
      </c>
      <c r="N535" s="44" t="s">
        <v>3767</v>
      </c>
      <c r="O535" s="44" t="s">
        <v>3768</v>
      </c>
      <c r="P535" s="44" t="s">
        <v>46</v>
      </c>
      <c r="Q535" s="44" t="s">
        <v>3769</v>
      </c>
      <c r="R535" s="44" t="s">
        <v>61</v>
      </c>
      <c r="S535" s="44" t="s">
        <v>45</v>
      </c>
      <c r="T535" s="44" t="s">
        <v>46</v>
      </c>
      <c r="U535" s="44" t="s">
        <v>46</v>
      </c>
      <c r="V535" s="44" t="s">
        <v>1169</v>
      </c>
      <c r="W535" s="44" t="s">
        <v>46</v>
      </c>
      <c r="X535" s="44" t="s">
        <v>46</v>
      </c>
      <c r="Y535" s="44" t="s">
        <v>46</v>
      </c>
      <c r="Z535" s="44" t="s">
        <v>46</v>
      </c>
      <c r="AA535" s="44" t="s">
        <v>46</v>
      </c>
      <c r="AB535" s="44" t="s">
        <v>3770</v>
      </c>
    </row>
    <row r="536" spans="1:28">
      <c r="A536" s="44" t="s">
        <v>3759</v>
      </c>
      <c r="B536" s="44" t="s">
        <v>3760</v>
      </c>
      <c r="C536" s="44" t="s">
        <v>3761</v>
      </c>
      <c r="D536" s="44" t="s">
        <v>3771</v>
      </c>
      <c r="E536" s="44" t="s">
        <v>3772</v>
      </c>
      <c r="F536" s="44" t="s">
        <v>3773</v>
      </c>
      <c r="G536" s="44" t="s">
        <v>3774</v>
      </c>
      <c r="H536" s="44">
        <v>1000</v>
      </c>
      <c r="I536" s="44">
        <v>900</v>
      </c>
      <c r="J536" s="44" t="s">
        <v>3775</v>
      </c>
      <c r="K536" s="44" t="s">
        <v>113</v>
      </c>
      <c r="L536" s="44" t="s">
        <v>38</v>
      </c>
      <c r="M536" s="44" t="s">
        <v>3776</v>
      </c>
      <c r="N536" s="44" t="s">
        <v>3777</v>
      </c>
      <c r="O536" s="44" t="s">
        <v>41</v>
      </c>
      <c r="P536" s="44" t="s">
        <v>46</v>
      </c>
      <c r="Q536" s="44" t="s">
        <v>3778</v>
      </c>
      <c r="R536" s="44" t="s">
        <v>61</v>
      </c>
      <c r="S536" s="44" t="s">
        <v>45</v>
      </c>
      <c r="T536" s="44" t="s">
        <v>46</v>
      </c>
      <c r="U536" s="44" t="s">
        <v>46</v>
      </c>
      <c r="V536" s="44" t="s">
        <v>3779</v>
      </c>
      <c r="W536" s="44" t="s">
        <v>46</v>
      </c>
      <c r="X536" s="44" t="s">
        <v>46</v>
      </c>
      <c r="Y536" s="44" t="s">
        <v>46</v>
      </c>
      <c r="Z536" s="44" t="s">
        <v>46</v>
      </c>
      <c r="AA536" s="44" t="s">
        <v>46</v>
      </c>
      <c r="AB536" s="44" t="s">
        <v>3780</v>
      </c>
    </row>
    <row r="537" spans="1:28">
      <c r="A537" s="44" t="s">
        <v>3759</v>
      </c>
      <c r="B537" s="44" t="s">
        <v>3760</v>
      </c>
      <c r="C537" s="44" t="s">
        <v>3761</v>
      </c>
      <c r="D537" s="44" t="s">
        <v>3781</v>
      </c>
      <c r="E537" s="44" t="s">
        <v>3782</v>
      </c>
      <c r="F537" s="44" t="s">
        <v>3783</v>
      </c>
      <c r="G537" s="44" t="s">
        <v>3784</v>
      </c>
      <c r="H537" s="44">
        <v>4000</v>
      </c>
      <c r="I537" s="44">
        <v>1680</v>
      </c>
      <c r="J537" s="44" t="s">
        <v>46</v>
      </c>
      <c r="K537" s="44" t="s">
        <v>46</v>
      </c>
      <c r="L537" s="44" t="s">
        <v>38</v>
      </c>
      <c r="M537" s="44" t="s">
        <v>3785</v>
      </c>
      <c r="N537" s="44" t="s">
        <v>3786</v>
      </c>
      <c r="O537" s="44" t="s">
        <v>41</v>
      </c>
      <c r="P537" s="44" t="s">
        <v>46</v>
      </c>
      <c r="Q537" s="44" t="s">
        <v>46</v>
      </c>
      <c r="R537" s="44" t="s">
        <v>61</v>
      </c>
      <c r="S537" s="44" t="s">
        <v>45</v>
      </c>
      <c r="T537" s="44" t="s">
        <v>46</v>
      </c>
      <c r="U537" s="44" t="s">
        <v>46</v>
      </c>
      <c r="V537" s="44" t="s">
        <v>1169</v>
      </c>
      <c r="W537" s="44" t="s">
        <v>46</v>
      </c>
      <c r="X537" s="44" t="s">
        <v>46</v>
      </c>
      <c r="Y537" s="44" t="s">
        <v>46</v>
      </c>
      <c r="Z537" s="44" t="s">
        <v>46</v>
      </c>
      <c r="AA537" s="44" t="s">
        <v>46</v>
      </c>
      <c r="AB537" s="44" t="s">
        <v>3787</v>
      </c>
    </row>
    <row r="538" spans="1:28">
      <c r="A538" s="44" t="s">
        <v>3759</v>
      </c>
      <c r="B538" s="44" t="s">
        <v>3760</v>
      </c>
      <c r="C538" s="44" t="s">
        <v>3761</v>
      </c>
      <c r="D538" s="44" t="s">
        <v>3788</v>
      </c>
      <c r="E538" s="44" t="s">
        <v>3789</v>
      </c>
      <c r="F538" s="44" t="s">
        <v>3790</v>
      </c>
      <c r="G538" s="44" t="s">
        <v>3791</v>
      </c>
      <c r="H538" s="44">
        <v>2500</v>
      </c>
      <c r="I538" s="44">
        <v>1360</v>
      </c>
      <c r="J538" s="44" t="s">
        <v>46</v>
      </c>
      <c r="K538" s="44" t="s">
        <v>46</v>
      </c>
      <c r="L538" s="44" t="s">
        <v>38</v>
      </c>
      <c r="M538" s="44" t="s">
        <v>3792</v>
      </c>
      <c r="N538" s="44" t="s">
        <v>3786</v>
      </c>
      <c r="O538" s="44" t="s">
        <v>41</v>
      </c>
      <c r="P538" s="44" t="s">
        <v>46</v>
      </c>
      <c r="Q538" s="44" t="s">
        <v>46</v>
      </c>
      <c r="R538" s="44" t="s">
        <v>61</v>
      </c>
      <c r="S538" s="44" t="s">
        <v>45</v>
      </c>
      <c r="T538" s="44" t="s">
        <v>46</v>
      </c>
      <c r="U538" s="44" t="s">
        <v>46</v>
      </c>
      <c r="V538" s="44" t="s">
        <v>1169</v>
      </c>
      <c r="W538" s="44" t="s">
        <v>46</v>
      </c>
      <c r="X538" s="44" t="s">
        <v>46</v>
      </c>
      <c r="Y538" s="44" t="s">
        <v>46</v>
      </c>
      <c r="Z538" s="44" t="s">
        <v>46</v>
      </c>
      <c r="AA538" s="44" t="s">
        <v>46</v>
      </c>
      <c r="AB538" s="44" t="s">
        <v>3793</v>
      </c>
    </row>
    <row r="539" spans="1:28">
      <c r="A539" s="44" t="s">
        <v>3759</v>
      </c>
      <c r="B539" s="44" t="s">
        <v>3760</v>
      </c>
      <c r="C539" s="44" t="s">
        <v>3761</v>
      </c>
      <c r="D539" s="44" t="s">
        <v>3794</v>
      </c>
      <c r="E539" s="44" t="s">
        <v>3795</v>
      </c>
      <c r="F539" s="44" t="s">
        <v>3796</v>
      </c>
      <c r="G539" s="44" t="s">
        <v>3797</v>
      </c>
      <c r="H539" s="44">
        <v>3000</v>
      </c>
      <c r="I539" s="44">
        <v>1980</v>
      </c>
      <c r="J539" s="44" t="s">
        <v>46</v>
      </c>
      <c r="K539" s="44" t="s">
        <v>46</v>
      </c>
      <c r="L539" s="44" t="s">
        <v>38</v>
      </c>
      <c r="M539" s="44" t="s">
        <v>3798</v>
      </c>
      <c r="N539" s="44" t="s">
        <v>3799</v>
      </c>
      <c r="O539" s="44" t="s">
        <v>41</v>
      </c>
      <c r="P539" s="44" t="s">
        <v>46</v>
      </c>
      <c r="Q539" s="44" t="s">
        <v>46</v>
      </c>
      <c r="R539" s="44" t="s">
        <v>61</v>
      </c>
      <c r="S539" s="44" t="s">
        <v>45</v>
      </c>
      <c r="T539" s="44" t="s">
        <v>46</v>
      </c>
      <c r="U539" s="44" t="s">
        <v>46</v>
      </c>
      <c r="V539" s="44" t="s">
        <v>47</v>
      </c>
      <c r="W539" s="44" t="s">
        <v>46</v>
      </c>
      <c r="X539" s="44" t="s">
        <v>46</v>
      </c>
      <c r="Y539" s="44" t="s">
        <v>46</v>
      </c>
      <c r="Z539" s="44" t="s">
        <v>46</v>
      </c>
      <c r="AA539" s="44" t="s">
        <v>46</v>
      </c>
      <c r="AB539" s="44" t="s">
        <v>3800</v>
      </c>
    </row>
    <row r="540" spans="1:28">
      <c r="A540" s="44" t="s">
        <v>166</v>
      </c>
      <c r="B540" s="44" t="s">
        <v>3801</v>
      </c>
      <c r="C540" s="44" t="s">
        <v>3802</v>
      </c>
      <c r="D540" s="44" t="s">
        <v>3803</v>
      </c>
      <c r="E540" s="44" t="s">
        <v>3804</v>
      </c>
      <c r="F540" s="44" t="s">
        <v>3805</v>
      </c>
      <c r="G540" s="44" t="s">
        <v>3806</v>
      </c>
      <c r="H540" s="44">
        <v>4980</v>
      </c>
      <c r="I540" s="44">
        <v>2780</v>
      </c>
      <c r="J540" s="44" t="s">
        <v>417</v>
      </c>
      <c r="K540" s="44" t="s">
        <v>56</v>
      </c>
      <c r="L540" s="44" t="s">
        <v>38</v>
      </c>
      <c r="M540" s="44" t="s">
        <v>3807</v>
      </c>
      <c r="N540" s="44" t="s">
        <v>387</v>
      </c>
      <c r="O540" s="44" t="s">
        <v>3808</v>
      </c>
      <c r="P540" s="44" t="s">
        <v>3809</v>
      </c>
      <c r="Q540" s="44" t="s">
        <v>46</v>
      </c>
      <c r="R540" s="44" t="s">
        <v>44</v>
      </c>
      <c r="S540" s="44" t="s">
        <v>45</v>
      </c>
      <c r="T540" s="44" t="s">
        <v>46</v>
      </c>
      <c r="U540" s="44" t="s">
        <v>46</v>
      </c>
      <c r="V540" s="44" t="s">
        <v>3810</v>
      </c>
      <c r="W540" s="44" t="s">
        <v>48</v>
      </c>
      <c r="X540" s="44" t="s">
        <v>46</v>
      </c>
      <c r="Y540" s="44" t="s">
        <v>46</v>
      </c>
      <c r="Z540" s="44" t="s">
        <v>46</v>
      </c>
      <c r="AA540" s="44" t="s">
        <v>46</v>
      </c>
      <c r="AB540" s="44" t="s">
        <v>3811</v>
      </c>
    </row>
    <row r="541" spans="1:28">
      <c r="A541" s="44" t="s">
        <v>166</v>
      </c>
      <c r="B541" s="44" t="s">
        <v>3801</v>
      </c>
      <c r="C541" s="44" t="s">
        <v>3802</v>
      </c>
      <c r="D541" s="44" t="s">
        <v>3812</v>
      </c>
      <c r="E541" s="44" t="s">
        <v>3813</v>
      </c>
      <c r="F541" s="44" t="s">
        <v>3814</v>
      </c>
      <c r="G541" s="44" t="s">
        <v>3815</v>
      </c>
      <c r="H541" s="44">
        <v>3980</v>
      </c>
      <c r="I541" s="44">
        <v>1990</v>
      </c>
      <c r="J541" s="44" t="s">
        <v>417</v>
      </c>
      <c r="K541" s="44" t="s">
        <v>56</v>
      </c>
      <c r="L541" s="44" t="s">
        <v>38</v>
      </c>
      <c r="M541" s="44" t="s">
        <v>3816</v>
      </c>
      <c r="N541" s="44" t="s">
        <v>387</v>
      </c>
      <c r="O541" s="44" t="s">
        <v>3817</v>
      </c>
      <c r="P541" s="44" t="s">
        <v>1385</v>
      </c>
      <c r="Q541" s="44" t="s">
        <v>46</v>
      </c>
      <c r="R541" s="44" t="s">
        <v>44</v>
      </c>
      <c r="S541" s="44" t="s">
        <v>45</v>
      </c>
      <c r="T541" s="44" t="s">
        <v>46</v>
      </c>
      <c r="U541" s="44" t="s">
        <v>46</v>
      </c>
      <c r="V541" s="44" t="s">
        <v>3810</v>
      </c>
      <c r="W541" s="44" t="s">
        <v>48</v>
      </c>
      <c r="X541" s="44" t="s">
        <v>46</v>
      </c>
      <c r="Y541" s="44" t="s">
        <v>46</v>
      </c>
      <c r="Z541" s="44" t="s">
        <v>46</v>
      </c>
      <c r="AA541" s="44" t="s">
        <v>46</v>
      </c>
      <c r="AB541" s="44" t="s">
        <v>3818</v>
      </c>
    </row>
    <row r="542" spans="1:28">
      <c r="A542" s="44" t="s">
        <v>155</v>
      </c>
      <c r="B542" s="44" t="s">
        <v>3801</v>
      </c>
      <c r="C542" s="44" t="s">
        <v>3802</v>
      </c>
      <c r="D542" s="44" t="s">
        <v>3819</v>
      </c>
      <c r="E542" s="44" t="s">
        <v>3820</v>
      </c>
      <c r="F542" s="44" t="s">
        <v>3821</v>
      </c>
      <c r="G542" s="44" t="s">
        <v>3822</v>
      </c>
      <c r="H542" s="44">
        <v>1680</v>
      </c>
      <c r="I542" s="44">
        <v>1080</v>
      </c>
      <c r="J542" s="44" t="s">
        <v>2703</v>
      </c>
      <c r="K542" s="44" t="s">
        <v>56</v>
      </c>
      <c r="L542" s="44" t="s">
        <v>38</v>
      </c>
      <c r="M542" s="44" t="s">
        <v>3823</v>
      </c>
      <c r="N542" s="44" t="s">
        <v>3824</v>
      </c>
      <c r="O542" s="44" t="s">
        <v>287</v>
      </c>
      <c r="P542" s="44" t="s">
        <v>3825</v>
      </c>
      <c r="Q542" s="44" t="s">
        <v>46</v>
      </c>
      <c r="R542" s="44" t="s">
        <v>44</v>
      </c>
      <c r="S542" s="44" t="s">
        <v>45</v>
      </c>
      <c r="T542" s="44" t="s">
        <v>46</v>
      </c>
      <c r="U542" s="44" t="s">
        <v>46</v>
      </c>
      <c r="V542" s="44" t="s">
        <v>47</v>
      </c>
      <c r="W542" s="44" t="s">
        <v>47</v>
      </c>
      <c r="X542" s="44" t="s">
        <v>3826</v>
      </c>
      <c r="Y542" s="44" t="s">
        <v>46</v>
      </c>
      <c r="Z542" s="44" t="s">
        <v>46</v>
      </c>
      <c r="AA542" s="44" t="s">
        <v>46</v>
      </c>
      <c r="AB542" s="44" t="s">
        <v>3827</v>
      </c>
    </row>
    <row r="543" spans="1:28">
      <c r="A543" s="44" t="s">
        <v>155</v>
      </c>
      <c r="B543" s="44" t="s">
        <v>3760</v>
      </c>
      <c r="C543" s="44" t="s">
        <v>3761</v>
      </c>
      <c r="D543" s="44" t="s">
        <v>3828</v>
      </c>
      <c r="E543" s="44" t="s">
        <v>3829</v>
      </c>
      <c r="F543" s="44" t="s">
        <v>3830</v>
      </c>
      <c r="G543" s="44" t="s">
        <v>3831</v>
      </c>
      <c r="H543" s="44">
        <v>2780</v>
      </c>
      <c r="I543" s="44">
        <v>1790</v>
      </c>
      <c r="J543" s="44" t="s">
        <v>3832</v>
      </c>
      <c r="K543" s="44" t="s">
        <v>113</v>
      </c>
      <c r="L543" s="44" t="s">
        <v>38</v>
      </c>
      <c r="M543" s="44" t="s">
        <v>3833</v>
      </c>
      <c r="N543" s="44" t="s">
        <v>1265</v>
      </c>
      <c r="O543" s="44" t="s">
        <v>3834</v>
      </c>
      <c r="P543" s="44" t="s">
        <v>46</v>
      </c>
      <c r="Q543" s="44" t="s">
        <v>46</v>
      </c>
      <c r="R543" s="44" t="s">
        <v>61</v>
      </c>
      <c r="S543" s="44" t="s">
        <v>45</v>
      </c>
      <c r="T543" s="44" t="s">
        <v>46</v>
      </c>
      <c r="U543" s="44" t="s">
        <v>46</v>
      </c>
      <c r="V543" s="44" t="s">
        <v>47</v>
      </c>
      <c r="W543" s="44" t="s">
        <v>46</v>
      </c>
      <c r="X543" s="44" t="s">
        <v>46</v>
      </c>
      <c r="Y543" s="44" t="s">
        <v>46</v>
      </c>
      <c r="Z543" s="44" t="s">
        <v>46</v>
      </c>
      <c r="AA543" s="44" t="s">
        <v>46</v>
      </c>
      <c r="AB543" s="44" t="s">
        <v>3835</v>
      </c>
    </row>
    <row r="544" spans="1:28">
      <c r="A544" s="44" t="s">
        <v>3759</v>
      </c>
      <c r="B544" s="44" t="s">
        <v>3760</v>
      </c>
      <c r="C544" s="44" t="s">
        <v>3761</v>
      </c>
      <c r="D544" s="44" t="s">
        <v>3836</v>
      </c>
      <c r="E544" s="44" t="s">
        <v>3837</v>
      </c>
      <c r="F544" s="44" t="s">
        <v>3838</v>
      </c>
      <c r="G544" s="44" t="s">
        <v>3839</v>
      </c>
      <c r="H544" s="44">
        <v>1700</v>
      </c>
      <c r="I544" s="44">
        <v>1150</v>
      </c>
      <c r="J544" s="44" t="s">
        <v>487</v>
      </c>
      <c r="K544" s="44" t="s">
        <v>37</v>
      </c>
      <c r="L544" s="44" t="s">
        <v>38</v>
      </c>
      <c r="M544" s="44" t="s">
        <v>3840</v>
      </c>
      <c r="N544" s="44" t="s">
        <v>3786</v>
      </c>
      <c r="O544" s="44" t="s">
        <v>2839</v>
      </c>
      <c r="P544" s="44" t="s">
        <v>46</v>
      </c>
      <c r="Q544" s="44" t="s">
        <v>46</v>
      </c>
      <c r="R544" s="44" t="s">
        <v>61</v>
      </c>
      <c r="S544" s="44" t="s">
        <v>45</v>
      </c>
      <c r="T544" s="44" t="s">
        <v>46</v>
      </c>
      <c r="U544" s="44" t="s">
        <v>46</v>
      </c>
      <c r="V544" s="44" t="s">
        <v>1169</v>
      </c>
      <c r="W544" s="44" t="s">
        <v>46</v>
      </c>
      <c r="X544" s="44" t="s">
        <v>46</v>
      </c>
      <c r="Y544" s="44" t="s">
        <v>46</v>
      </c>
      <c r="Z544" s="44" t="s">
        <v>46</v>
      </c>
      <c r="AA544" s="44" t="s">
        <v>46</v>
      </c>
      <c r="AB544" s="44" t="s">
        <v>3841</v>
      </c>
    </row>
    <row r="545" spans="1:28">
      <c r="A545" s="44" t="s">
        <v>155</v>
      </c>
      <c r="B545" s="44" t="s">
        <v>3760</v>
      </c>
      <c r="C545" s="44" t="s">
        <v>3761</v>
      </c>
      <c r="D545" s="44" t="s">
        <v>3842</v>
      </c>
      <c r="E545" s="44" t="s">
        <v>3843</v>
      </c>
      <c r="F545" s="44" t="s">
        <v>3844</v>
      </c>
      <c r="G545" s="44" t="s">
        <v>3845</v>
      </c>
      <c r="H545" s="44">
        <v>2780</v>
      </c>
      <c r="I545" s="44">
        <v>1790</v>
      </c>
      <c r="J545" s="44" t="s">
        <v>3832</v>
      </c>
      <c r="K545" s="44" t="s">
        <v>113</v>
      </c>
      <c r="L545" s="44" t="s">
        <v>38</v>
      </c>
      <c r="M545" s="44" t="s">
        <v>3846</v>
      </c>
      <c r="N545" s="44" t="s">
        <v>1265</v>
      </c>
      <c r="O545" s="44" t="s">
        <v>3847</v>
      </c>
      <c r="P545" s="44" t="s">
        <v>46</v>
      </c>
      <c r="Q545" s="44" t="s">
        <v>3848</v>
      </c>
      <c r="R545" s="44" t="s">
        <v>61</v>
      </c>
      <c r="S545" s="44" t="s">
        <v>45</v>
      </c>
      <c r="T545" s="44" t="s">
        <v>46</v>
      </c>
      <c r="U545" s="44" t="s">
        <v>46</v>
      </c>
      <c r="V545" s="44" t="s">
        <v>47</v>
      </c>
      <c r="W545" s="44" t="s">
        <v>46</v>
      </c>
      <c r="X545" s="44" t="s">
        <v>46</v>
      </c>
      <c r="Y545" s="44" t="s">
        <v>46</v>
      </c>
      <c r="Z545" s="44" t="s">
        <v>46</v>
      </c>
      <c r="AA545" s="44" t="s">
        <v>46</v>
      </c>
      <c r="AB545" s="44" t="s">
        <v>3835</v>
      </c>
    </row>
    <row r="546" spans="1:28">
      <c r="A546" s="44" t="s">
        <v>3759</v>
      </c>
      <c r="B546" s="44" t="s">
        <v>3760</v>
      </c>
      <c r="C546" s="44" t="s">
        <v>3761</v>
      </c>
      <c r="D546" s="44" t="s">
        <v>3849</v>
      </c>
      <c r="E546" s="44" t="s">
        <v>3850</v>
      </c>
      <c r="F546" s="44" t="s">
        <v>3851</v>
      </c>
      <c r="G546" s="44" t="s">
        <v>3852</v>
      </c>
      <c r="H546" s="44">
        <v>6990</v>
      </c>
      <c r="I546" s="44">
        <v>3480</v>
      </c>
      <c r="J546" s="44" t="s">
        <v>3853</v>
      </c>
      <c r="K546" s="44" t="s">
        <v>37</v>
      </c>
      <c r="L546" s="44" t="s">
        <v>38</v>
      </c>
      <c r="M546" s="44" t="s">
        <v>3854</v>
      </c>
      <c r="N546" s="44" t="s">
        <v>3855</v>
      </c>
      <c r="O546" s="44" t="s">
        <v>41</v>
      </c>
      <c r="P546" s="44" t="s">
        <v>46</v>
      </c>
      <c r="Q546" s="44" t="s">
        <v>46</v>
      </c>
      <c r="R546" s="44" t="s">
        <v>61</v>
      </c>
      <c r="S546" s="44" t="s">
        <v>45</v>
      </c>
      <c r="T546" s="44" t="s">
        <v>46</v>
      </c>
      <c r="U546" s="44" t="s">
        <v>46</v>
      </c>
      <c r="V546" s="44" t="s">
        <v>47</v>
      </c>
      <c r="W546" s="44" t="s">
        <v>46</v>
      </c>
      <c r="X546" s="44" t="s">
        <v>46</v>
      </c>
      <c r="Y546" s="44" t="s">
        <v>46</v>
      </c>
      <c r="Z546" s="44" t="s">
        <v>46</v>
      </c>
      <c r="AA546" s="44" t="s">
        <v>46</v>
      </c>
      <c r="AB546" s="44" t="s">
        <v>3856</v>
      </c>
    </row>
    <row r="547" spans="1:28">
      <c r="A547" s="44" t="s">
        <v>3759</v>
      </c>
      <c r="B547" s="44" t="s">
        <v>3760</v>
      </c>
      <c r="C547" s="44" t="s">
        <v>3761</v>
      </c>
      <c r="D547" s="44" t="s">
        <v>3857</v>
      </c>
      <c r="E547" s="44" t="s">
        <v>3858</v>
      </c>
      <c r="F547" s="44" t="s">
        <v>3859</v>
      </c>
      <c r="G547" s="44" t="s">
        <v>3860</v>
      </c>
      <c r="H547" s="44">
        <v>2780</v>
      </c>
      <c r="I547" s="44">
        <v>1800</v>
      </c>
      <c r="J547" s="44" t="s">
        <v>3861</v>
      </c>
      <c r="K547" s="44" t="s">
        <v>113</v>
      </c>
      <c r="L547" s="44" t="s">
        <v>38</v>
      </c>
      <c r="M547" s="44" t="s">
        <v>3862</v>
      </c>
      <c r="N547" s="44" t="s">
        <v>3799</v>
      </c>
      <c r="O547" s="44" t="s">
        <v>46</v>
      </c>
      <c r="P547" s="44" t="s">
        <v>46</v>
      </c>
      <c r="Q547" s="44" t="s">
        <v>46</v>
      </c>
      <c r="R547" s="44" t="s">
        <v>61</v>
      </c>
      <c r="S547" s="44" t="s">
        <v>45</v>
      </c>
      <c r="T547" s="44" t="s">
        <v>46</v>
      </c>
      <c r="U547" s="44" t="s">
        <v>46</v>
      </c>
      <c r="V547" s="44" t="s">
        <v>1169</v>
      </c>
      <c r="W547" s="44" t="s">
        <v>46</v>
      </c>
      <c r="X547" s="44" t="s">
        <v>46</v>
      </c>
      <c r="Y547" s="44" t="s">
        <v>46</v>
      </c>
      <c r="Z547" s="44" t="s">
        <v>46</v>
      </c>
      <c r="AA547" s="44" t="s">
        <v>46</v>
      </c>
      <c r="AB547" s="44" t="s">
        <v>3863</v>
      </c>
    </row>
    <row r="548" spans="1:28">
      <c r="A548" s="44" t="s">
        <v>166</v>
      </c>
      <c r="B548" s="44" t="s">
        <v>3801</v>
      </c>
      <c r="C548" s="44" t="s">
        <v>3802</v>
      </c>
      <c r="D548" s="44" t="s">
        <v>3864</v>
      </c>
      <c r="E548" s="44" t="s">
        <v>3865</v>
      </c>
      <c r="F548" s="44" t="s">
        <v>3866</v>
      </c>
      <c r="G548" s="44" t="s">
        <v>3867</v>
      </c>
      <c r="H548" s="44">
        <v>2980</v>
      </c>
      <c r="I548" s="44">
        <v>1980</v>
      </c>
      <c r="J548" s="44" t="s">
        <v>2703</v>
      </c>
      <c r="K548" s="44" t="s">
        <v>56</v>
      </c>
      <c r="L548" s="44" t="s">
        <v>38</v>
      </c>
      <c r="M548" s="44" t="s">
        <v>3868</v>
      </c>
      <c r="N548" s="44" t="s">
        <v>3869</v>
      </c>
      <c r="O548" s="44" t="s">
        <v>287</v>
      </c>
      <c r="P548" s="44" t="s">
        <v>3870</v>
      </c>
      <c r="Q548" s="44" t="s">
        <v>3871</v>
      </c>
      <c r="R548" s="44" t="s">
        <v>44</v>
      </c>
      <c r="S548" s="44" t="s">
        <v>45</v>
      </c>
      <c r="T548" s="44" t="s">
        <v>46</v>
      </c>
      <c r="U548" s="44" t="s">
        <v>46</v>
      </c>
      <c r="V548" s="44" t="s">
        <v>3872</v>
      </c>
      <c r="W548" s="44" t="s">
        <v>46</v>
      </c>
      <c r="X548" s="44" t="s">
        <v>46</v>
      </c>
      <c r="Y548" s="44" t="s">
        <v>46</v>
      </c>
      <c r="Z548" s="44" t="s">
        <v>46</v>
      </c>
      <c r="AA548" s="44" t="s">
        <v>46</v>
      </c>
      <c r="AB548" s="44" t="s">
        <v>3873</v>
      </c>
    </row>
    <row r="549" spans="1:28">
      <c r="A549" s="44" t="s">
        <v>3759</v>
      </c>
      <c r="B549" s="44" t="s">
        <v>3760</v>
      </c>
      <c r="C549" s="44" t="s">
        <v>3761</v>
      </c>
      <c r="D549" s="44" t="s">
        <v>3874</v>
      </c>
      <c r="E549" s="44" t="s">
        <v>3875</v>
      </c>
      <c r="F549" s="44" t="s">
        <v>3876</v>
      </c>
      <c r="G549" s="44" t="s">
        <v>3877</v>
      </c>
      <c r="H549" s="44">
        <v>2500</v>
      </c>
      <c r="I549" s="44">
        <v>1980</v>
      </c>
      <c r="J549" s="44" t="s">
        <v>46</v>
      </c>
      <c r="K549" s="44" t="s">
        <v>46</v>
      </c>
      <c r="L549" s="44" t="s">
        <v>38</v>
      </c>
      <c r="M549" s="44" t="s">
        <v>3878</v>
      </c>
      <c r="N549" s="44" t="s">
        <v>3767</v>
      </c>
      <c r="O549" s="44" t="s">
        <v>3879</v>
      </c>
      <c r="P549" s="44" t="s">
        <v>46</v>
      </c>
      <c r="Q549" s="44" t="s">
        <v>46</v>
      </c>
      <c r="R549" s="44" t="s">
        <v>61</v>
      </c>
      <c r="S549" s="44" t="s">
        <v>45</v>
      </c>
      <c r="T549" s="44" t="s">
        <v>46</v>
      </c>
      <c r="U549" s="44" t="s">
        <v>46</v>
      </c>
      <c r="V549" s="44" t="s">
        <v>1169</v>
      </c>
      <c r="W549" s="44" t="s">
        <v>46</v>
      </c>
      <c r="X549" s="44" t="s">
        <v>46</v>
      </c>
      <c r="Y549" s="44" t="s">
        <v>46</v>
      </c>
      <c r="Z549" s="44" t="s">
        <v>46</v>
      </c>
      <c r="AA549" s="44" t="s">
        <v>46</v>
      </c>
      <c r="AB549" s="44" t="s">
        <v>3880</v>
      </c>
    </row>
    <row r="550" spans="1:28">
      <c r="A550" s="44" t="s">
        <v>3759</v>
      </c>
      <c r="B550" s="44" t="s">
        <v>3760</v>
      </c>
      <c r="C550" s="44" t="s">
        <v>3761</v>
      </c>
      <c r="D550" s="44" t="s">
        <v>3881</v>
      </c>
      <c r="E550" s="44" t="s">
        <v>3882</v>
      </c>
      <c r="F550" s="44" t="s">
        <v>3883</v>
      </c>
      <c r="G550" s="44" t="s">
        <v>3884</v>
      </c>
      <c r="H550" s="44">
        <v>1000</v>
      </c>
      <c r="I550" s="44">
        <v>900</v>
      </c>
      <c r="J550" s="44" t="s">
        <v>3775</v>
      </c>
      <c r="K550" s="44" t="s">
        <v>113</v>
      </c>
      <c r="L550" s="44" t="s">
        <v>38</v>
      </c>
      <c r="M550" s="44" t="s">
        <v>3885</v>
      </c>
      <c r="N550" s="44" t="s">
        <v>3777</v>
      </c>
      <c r="O550" s="44" t="s">
        <v>46</v>
      </c>
      <c r="P550" s="44" t="s">
        <v>46</v>
      </c>
      <c r="Q550" s="44" t="s">
        <v>46</v>
      </c>
      <c r="R550" s="44" t="s">
        <v>61</v>
      </c>
      <c r="S550" s="44" t="s">
        <v>45</v>
      </c>
      <c r="T550" s="44" t="s">
        <v>46</v>
      </c>
      <c r="U550" s="44" t="s">
        <v>46</v>
      </c>
      <c r="V550" s="44" t="s">
        <v>3779</v>
      </c>
      <c r="W550" s="44" t="s">
        <v>46</v>
      </c>
      <c r="X550" s="44" t="s">
        <v>46</v>
      </c>
      <c r="Y550" s="44" t="s">
        <v>46</v>
      </c>
      <c r="Z550" s="44" t="s">
        <v>46</v>
      </c>
      <c r="AA550" s="44" t="s">
        <v>46</v>
      </c>
      <c r="AB550" s="44" t="s">
        <v>3780</v>
      </c>
    </row>
    <row r="551" spans="1:28">
      <c r="A551" s="44" t="s">
        <v>3759</v>
      </c>
      <c r="B551" s="44" t="s">
        <v>3760</v>
      </c>
      <c r="C551" s="44" t="s">
        <v>3761</v>
      </c>
      <c r="D551" s="44" t="s">
        <v>3886</v>
      </c>
      <c r="E551" s="44" t="s">
        <v>3887</v>
      </c>
      <c r="F551" s="44" t="s">
        <v>3888</v>
      </c>
      <c r="G551" s="44" t="s">
        <v>3889</v>
      </c>
      <c r="H551" s="44">
        <v>3000</v>
      </c>
      <c r="I551" s="44">
        <v>2380</v>
      </c>
      <c r="J551" s="44" t="s">
        <v>3775</v>
      </c>
      <c r="K551" s="44" t="s">
        <v>71</v>
      </c>
      <c r="L551" s="44" t="s">
        <v>38</v>
      </c>
      <c r="M551" s="44" t="s">
        <v>3890</v>
      </c>
      <c r="N551" s="44" t="s">
        <v>3777</v>
      </c>
      <c r="O551" s="44" t="s">
        <v>46</v>
      </c>
      <c r="P551" s="44" t="s">
        <v>46</v>
      </c>
      <c r="Q551" s="44" t="s">
        <v>46</v>
      </c>
      <c r="R551" s="44" t="s">
        <v>61</v>
      </c>
      <c r="S551" s="44" t="s">
        <v>45</v>
      </c>
      <c r="T551" s="44" t="s">
        <v>46</v>
      </c>
      <c r="U551" s="44" t="s">
        <v>46</v>
      </c>
      <c r="V551" s="44" t="s">
        <v>3779</v>
      </c>
      <c r="W551" s="44" t="s">
        <v>46</v>
      </c>
      <c r="X551" s="44" t="s">
        <v>46</v>
      </c>
      <c r="Y551" s="44" t="s">
        <v>46</v>
      </c>
      <c r="Z551" s="44" t="s">
        <v>46</v>
      </c>
      <c r="AA551" s="44" t="s">
        <v>46</v>
      </c>
      <c r="AB551" s="44" t="s">
        <v>3891</v>
      </c>
    </row>
    <row r="552" spans="1:28">
      <c r="A552" s="44" t="s">
        <v>3759</v>
      </c>
      <c r="B552" s="44" t="s">
        <v>3760</v>
      </c>
      <c r="C552" s="44" t="s">
        <v>3761</v>
      </c>
      <c r="D552" s="44" t="s">
        <v>3892</v>
      </c>
      <c r="E552" s="44" t="s">
        <v>3893</v>
      </c>
      <c r="F552" s="44" t="s">
        <v>3894</v>
      </c>
      <c r="G552" s="44" t="s">
        <v>3895</v>
      </c>
      <c r="H552" s="44">
        <v>3000</v>
      </c>
      <c r="I552" s="44">
        <v>2380</v>
      </c>
      <c r="J552" s="44" t="s">
        <v>3775</v>
      </c>
      <c r="K552" s="44" t="s">
        <v>71</v>
      </c>
      <c r="L552" s="44" t="s">
        <v>38</v>
      </c>
      <c r="M552" s="44" t="s">
        <v>3890</v>
      </c>
      <c r="N552" s="44" t="s">
        <v>3777</v>
      </c>
      <c r="O552" s="44" t="s">
        <v>46</v>
      </c>
      <c r="P552" s="44" t="s">
        <v>46</v>
      </c>
      <c r="Q552" s="44" t="s">
        <v>46</v>
      </c>
      <c r="R552" s="44" t="s">
        <v>61</v>
      </c>
      <c r="S552" s="44" t="s">
        <v>45</v>
      </c>
      <c r="T552" s="44" t="s">
        <v>46</v>
      </c>
      <c r="U552" s="44" t="s">
        <v>46</v>
      </c>
      <c r="V552" s="44" t="s">
        <v>3779</v>
      </c>
      <c r="W552" s="44" t="s">
        <v>46</v>
      </c>
      <c r="X552" s="44" t="s">
        <v>46</v>
      </c>
      <c r="Y552" s="44" t="s">
        <v>46</v>
      </c>
      <c r="Z552" s="44" t="s">
        <v>46</v>
      </c>
      <c r="AA552" s="44" t="s">
        <v>46</v>
      </c>
      <c r="AB552" s="44" t="s">
        <v>3896</v>
      </c>
    </row>
    <row r="553" spans="1:28">
      <c r="A553" s="44" t="s">
        <v>3759</v>
      </c>
      <c r="B553" s="44" t="s">
        <v>3760</v>
      </c>
      <c r="C553" s="44" t="s">
        <v>3761</v>
      </c>
      <c r="D553" s="44" t="s">
        <v>3897</v>
      </c>
      <c r="E553" s="44" t="s">
        <v>3898</v>
      </c>
      <c r="F553" s="44" t="s">
        <v>3899</v>
      </c>
      <c r="G553" s="44" t="s">
        <v>3900</v>
      </c>
      <c r="H553" s="44">
        <v>2180</v>
      </c>
      <c r="I553" s="44">
        <v>1980</v>
      </c>
      <c r="J553" s="44" t="s">
        <v>46</v>
      </c>
      <c r="K553" s="44" t="s">
        <v>71</v>
      </c>
      <c r="L553" s="44" t="s">
        <v>38</v>
      </c>
      <c r="M553" s="44" t="s">
        <v>46</v>
      </c>
      <c r="N553" s="44" t="s">
        <v>3767</v>
      </c>
      <c r="O553" s="44" t="s">
        <v>3530</v>
      </c>
      <c r="P553" s="44" t="s">
        <v>46</v>
      </c>
      <c r="Q553" s="44" t="s">
        <v>3901</v>
      </c>
      <c r="R553" s="44" t="s">
        <v>61</v>
      </c>
      <c r="S553" s="44" t="s">
        <v>45</v>
      </c>
      <c r="T553" s="44" t="s">
        <v>46</v>
      </c>
      <c r="U553" s="44" t="s">
        <v>46</v>
      </c>
      <c r="V553" s="44" t="s">
        <v>1169</v>
      </c>
      <c r="W553" s="44" t="s">
        <v>46</v>
      </c>
      <c r="X553" s="44" t="s">
        <v>46</v>
      </c>
      <c r="Y553" s="44" t="s">
        <v>46</v>
      </c>
      <c r="Z553" s="44" t="s">
        <v>46</v>
      </c>
      <c r="AA553" s="44" t="s">
        <v>46</v>
      </c>
      <c r="AB553" s="44" t="s">
        <v>3902</v>
      </c>
    </row>
    <row r="554" spans="1:28">
      <c r="A554" s="44" t="s">
        <v>166</v>
      </c>
      <c r="B554" s="44" t="s">
        <v>3801</v>
      </c>
      <c r="C554" s="44" t="s">
        <v>3802</v>
      </c>
      <c r="D554" s="44" t="s">
        <v>3903</v>
      </c>
      <c r="E554" s="44" t="s">
        <v>3904</v>
      </c>
      <c r="F554" s="44" t="s">
        <v>3905</v>
      </c>
      <c r="G554" s="44" t="s">
        <v>3906</v>
      </c>
      <c r="H554" s="44">
        <v>4990</v>
      </c>
      <c r="I554" s="44">
        <v>3580</v>
      </c>
      <c r="J554" s="44" t="s">
        <v>304</v>
      </c>
      <c r="K554" s="44" t="s">
        <v>113</v>
      </c>
      <c r="L554" s="44" t="s">
        <v>38</v>
      </c>
      <c r="M554" s="44" t="s">
        <v>3907</v>
      </c>
      <c r="N554" s="44" t="s">
        <v>387</v>
      </c>
      <c r="O554" s="44" t="s">
        <v>41</v>
      </c>
      <c r="P554" s="44" t="s">
        <v>830</v>
      </c>
      <c r="Q554" s="44" t="s">
        <v>3908</v>
      </c>
      <c r="R554" s="44" t="s">
        <v>44</v>
      </c>
      <c r="S554" s="44" t="s">
        <v>45</v>
      </c>
      <c r="T554" s="44" t="s">
        <v>46</v>
      </c>
      <c r="U554" s="44" t="s">
        <v>46</v>
      </c>
      <c r="V554" s="44" t="s">
        <v>3872</v>
      </c>
      <c r="W554" s="44" t="s">
        <v>46</v>
      </c>
      <c r="X554" s="44" t="s">
        <v>46</v>
      </c>
      <c r="Y554" s="44" t="s">
        <v>46</v>
      </c>
      <c r="Z554" s="44" t="s">
        <v>46</v>
      </c>
      <c r="AA554" s="44" t="s">
        <v>46</v>
      </c>
      <c r="AB554" s="44" t="s">
        <v>3909</v>
      </c>
    </row>
    <row r="555" spans="1:28">
      <c r="A555" s="44" t="s">
        <v>166</v>
      </c>
      <c r="B555" s="44" t="s">
        <v>3801</v>
      </c>
      <c r="C555" s="44" t="s">
        <v>3802</v>
      </c>
      <c r="D555" s="44" t="s">
        <v>3910</v>
      </c>
      <c r="E555" s="44" t="s">
        <v>3911</v>
      </c>
      <c r="F555" s="44" t="s">
        <v>3912</v>
      </c>
      <c r="G555" s="44" t="s">
        <v>3913</v>
      </c>
      <c r="H555" s="44">
        <v>4280</v>
      </c>
      <c r="I555" s="44">
        <v>2980</v>
      </c>
      <c r="J555" s="44" t="s">
        <v>3914</v>
      </c>
      <c r="K555" s="44" t="s">
        <v>71</v>
      </c>
      <c r="L555" s="44" t="s">
        <v>38</v>
      </c>
      <c r="M555" s="44" t="s">
        <v>3915</v>
      </c>
      <c r="N555" s="44" t="s">
        <v>829</v>
      </c>
      <c r="O555" s="44" t="s">
        <v>41</v>
      </c>
      <c r="P555" s="44" t="s">
        <v>1385</v>
      </c>
      <c r="Q555" s="44" t="s">
        <v>3916</v>
      </c>
      <c r="R555" s="44" t="s">
        <v>44</v>
      </c>
      <c r="S555" s="44" t="s">
        <v>45</v>
      </c>
      <c r="T555" s="44" t="s">
        <v>46</v>
      </c>
      <c r="U555" s="44" t="s">
        <v>46</v>
      </c>
      <c r="V555" s="44" t="s">
        <v>3872</v>
      </c>
      <c r="W555" s="44" t="s">
        <v>46</v>
      </c>
      <c r="X555" s="44" t="s">
        <v>46</v>
      </c>
      <c r="Y555" s="44" t="s">
        <v>46</v>
      </c>
      <c r="Z555" s="44" t="s">
        <v>46</v>
      </c>
      <c r="AA555" s="44" t="s">
        <v>46</v>
      </c>
      <c r="AB555" s="44" t="s">
        <v>3917</v>
      </c>
    </row>
    <row r="556" spans="1:28">
      <c r="A556" s="44" t="s">
        <v>166</v>
      </c>
      <c r="B556" s="44" t="s">
        <v>3801</v>
      </c>
      <c r="C556" s="44" t="s">
        <v>3802</v>
      </c>
      <c r="D556" s="44" t="s">
        <v>3918</v>
      </c>
      <c r="E556" s="44" t="s">
        <v>3919</v>
      </c>
      <c r="F556" s="44" t="s">
        <v>3920</v>
      </c>
      <c r="G556" s="44" t="s">
        <v>3921</v>
      </c>
      <c r="H556" s="44">
        <v>1280</v>
      </c>
      <c r="I556" s="44">
        <v>828</v>
      </c>
      <c r="J556" s="44" t="s">
        <v>160</v>
      </c>
      <c r="K556" s="44" t="s">
        <v>113</v>
      </c>
      <c r="L556" s="44" t="s">
        <v>38</v>
      </c>
      <c r="M556" s="44" t="s">
        <v>3922</v>
      </c>
      <c r="N556" s="44" t="s">
        <v>455</v>
      </c>
      <c r="O556" s="44" t="s">
        <v>3923</v>
      </c>
      <c r="P556" s="44" t="s">
        <v>3924</v>
      </c>
      <c r="Q556" s="44" t="s">
        <v>46</v>
      </c>
      <c r="R556" s="44" t="s">
        <v>44</v>
      </c>
      <c r="S556" s="44" t="s">
        <v>45</v>
      </c>
      <c r="T556" s="44" t="s">
        <v>46</v>
      </c>
      <c r="U556" s="44" t="s">
        <v>46</v>
      </c>
      <c r="V556" s="44" t="s">
        <v>3872</v>
      </c>
      <c r="W556" s="44" t="s">
        <v>46</v>
      </c>
      <c r="X556" s="44" t="s">
        <v>46</v>
      </c>
      <c r="Y556" s="44" t="s">
        <v>46</v>
      </c>
      <c r="Z556" s="44" t="s">
        <v>46</v>
      </c>
      <c r="AA556" s="44" t="s">
        <v>46</v>
      </c>
      <c r="AB556" s="44" t="s">
        <v>3925</v>
      </c>
    </row>
    <row r="557" spans="1:28">
      <c r="A557" s="44" t="s">
        <v>166</v>
      </c>
      <c r="B557" s="44" t="s">
        <v>3801</v>
      </c>
      <c r="C557" s="44" t="s">
        <v>3802</v>
      </c>
      <c r="D557" s="44" t="s">
        <v>3926</v>
      </c>
      <c r="E557" s="44" t="s">
        <v>3927</v>
      </c>
      <c r="F557" s="44" t="s">
        <v>3928</v>
      </c>
      <c r="G557" s="44" t="s">
        <v>3929</v>
      </c>
      <c r="H557" s="44">
        <v>3980</v>
      </c>
      <c r="I557" s="44">
        <v>1680</v>
      </c>
      <c r="J557" s="44" t="s">
        <v>1475</v>
      </c>
      <c r="K557" s="44" t="s">
        <v>37</v>
      </c>
      <c r="L557" s="44" t="s">
        <v>38</v>
      </c>
      <c r="M557" s="44" t="s">
        <v>3930</v>
      </c>
      <c r="N557" s="44" t="s">
        <v>387</v>
      </c>
      <c r="O557" s="44" t="s">
        <v>41</v>
      </c>
      <c r="P557" s="44" t="s">
        <v>607</v>
      </c>
      <c r="Q557" s="44" t="s">
        <v>3931</v>
      </c>
      <c r="R557" s="44" t="s">
        <v>44</v>
      </c>
      <c r="S557" s="44" t="s">
        <v>45</v>
      </c>
      <c r="T557" s="44" t="s">
        <v>46</v>
      </c>
      <c r="U557" s="44" t="s">
        <v>46</v>
      </c>
      <c r="V557" s="44" t="s">
        <v>3872</v>
      </c>
      <c r="W557" s="44" t="s">
        <v>46</v>
      </c>
      <c r="X557" s="44" t="s">
        <v>46</v>
      </c>
      <c r="Y557" s="44" t="s">
        <v>46</v>
      </c>
      <c r="Z557" s="44" t="s">
        <v>46</v>
      </c>
      <c r="AA557" s="44" t="s">
        <v>46</v>
      </c>
      <c r="AB557" s="44" t="s">
        <v>3932</v>
      </c>
    </row>
    <row r="558" spans="1:28">
      <c r="A558" s="44" t="s">
        <v>3759</v>
      </c>
      <c r="B558" s="44" t="s">
        <v>3760</v>
      </c>
      <c r="C558" s="44" t="s">
        <v>3761</v>
      </c>
      <c r="D558" s="44" t="s">
        <v>3933</v>
      </c>
      <c r="E558" s="44" t="s">
        <v>3934</v>
      </c>
      <c r="F558" s="44" t="s">
        <v>3935</v>
      </c>
      <c r="G558" s="44" t="s">
        <v>3936</v>
      </c>
      <c r="H558" s="44">
        <v>3600</v>
      </c>
      <c r="I558" s="44">
        <v>3300</v>
      </c>
      <c r="J558" s="44" t="s">
        <v>46</v>
      </c>
      <c r="K558" s="44" t="s">
        <v>71</v>
      </c>
      <c r="L558" s="44" t="s">
        <v>38</v>
      </c>
      <c r="M558" s="44" t="s">
        <v>3937</v>
      </c>
      <c r="N558" s="44" t="s">
        <v>3938</v>
      </c>
      <c r="O558" s="44" t="s">
        <v>46</v>
      </c>
      <c r="P558" s="44" t="s">
        <v>46</v>
      </c>
      <c r="Q558" s="44" t="s">
        <v>46</v>
      </c>
      <c r="R558" s="44" t="s">
        <v>46</v>
      </c>
      <c r="S558" s="44" t="s">
        <v>45</v>
      </c>
      <c r="T558" s="44" t="s">
        <v>46</v>
      </c>
      <c r="U558" s="44" t="s">
        <v>46</v>
      </c>
      <c r="V558" s="44" t="s">
        <v>46</v>
      </c>
      <c r="W558" s="44" t="s">
        <v>46</v>
      </c>
      <c r="X558" s="44" t="s">
        <v>46</v>
      </c>
      <c r="Y558" s="44" t="s">
        <v>46</v>
      </c>
      <c r="Z558" s="44" t="s">
        <v>46</v>
      </c>
      <c r="AA558" s="44" t="s">
        <v>46</v>
      </c>
      <c r="AB558" s="44" t="s">
        <v>46</v>
      </c>
    </row>
    <row r="559" spans="1:28">
      <c r="A559" s="44" t="s">
        <v>3759</v>
      </c>
      <c r="B559" s="44" t="s">
        <v>3760</v>
      </c>
      <c r="C559" s="44" t="s">
        <v>3761</v>
      </c>
      <c r="D559" s="44" t="s">
        <v>3939</v>
      </c>
      <c r="E559" s="44" t="s">
        <v>3940</v>
      </c>
      <c r="F559" s="44" t="s">
        <v>3941</v>
      </c>
      <c r="G559" s="44" t="s">
        <v>3942</v>
      </c>
      <c r="H559" s="44">
        <v>3450</v>
      </c>
      <c r="I559" s="44">
        <v>3150</v>
      </c>
      <c r="J559" s="44" t="s">
        <v>46</v>
      </c>
      <c r="K559" s="44" t="s">
        <v>71</v>
      </c>
      <c r="L559" s="44" t="s">
        <v>38</v>
      </c>
      <c r="M559" s="44" t="s">
        <v>3937</v>
      </c>
      <c r="N559" s="44" t="s">
        <v>3938</v>
      </c>
      <c r="O559" s="44" t="s">
        <v>46</v>
      </c>
      <c r="P559" s="44" t="s">
        <v>46</v>
      </c>
      <c r="Q559" s="44" t="s">
        <v>46</v>
      </c>
      <c r="R559" s="44" t="s">
        <v>46</v>
      </c>
      <c r="S559" s="44" t="s">
        <v>45</v>
      </c>
      <c r="T559" s="44" t="s">
        <v>46</v>
      </c>
      <c r="U559" s="44" t="s">
        <v>46</v>
      </c>
      <c r="V559" s="44" t="s">
        <v>46</v>
      </c>
      <c r="W559" s="44" t="s">
        <v>46</v>
      </c>
      <c r="X559" s="44" t="s">
        <v>46</v>
      </c>
      <c r="Y559" s="44" t="s">
        <v>46</v>
      </c>
      <c r="Z559" s="44" t="s">
        <v>46</v>
      </c>
      <c r="AA559" s="44" t="s">
        <v>46</v>
      </c>
      <c r="AB559" s="44" t="s">
        <v>46</v>
      </c>
    </row>
    <row r="560" spans="1:28">
      <c r="A560" s="44" t="s">
        <v>3759</v>
      </c>
      <c r="B560" s="44" t="s">
        <v>3760</v>
      </c>
      <c r="C560" s="44" t="s">
        <v>3761</v>
      </c>
      <c r="D560" s="44" t="s">
        <v>3943</v>
      </c>
      <c r="E560" s="44" t="s">
        <v>3944</v>
      </c>
      <c r="F560" s="44" t="s">
        <v>3945</v>
      </c>
      <c r="G560" s="44" t="s">
        <v>3946</v>
      </c>
      <c r="H560" s="44">
        <v>19200</v>
      </c>
      <c r="I560" s="44">
        <v>16000</v>
      </c>
      <c r="J560" s="44" t="s">
        <v>46</v>
      </c>
      <c r="K560" s="44" t="s">
        <v>71</v>
      </c>
      <c r="L560" s="44" t="s">
        <v>38</v>
      </c>
      <c r="M560" s="44" t="s">
        <v>3937</v>
      </c>
      <c r="N560" s="44" t="s">
        <v>3938</v>
      </c>
      <c r="O560" s="44" t="s">
        <v>46</v>
      </c>
      <c r="P560" s="44" t="s">
        <v>46</v>
      </c>
      <c r="Q560" s="44" t="s">
        <v>46</v>
      </c>
      <c r="R560" s="44" t="s">
        <v>46</v>
      </c>
      <c r="S560" s="44" t="s">
        <v>45</v>
      </c>
      <c r="T560" s="44" t="s">
        <v>46</v>
      </c>
      <c r="U560" s="44" t="s">
        <v>46</v>
      </c>
      <c r="V560" s="44" t="s">
        <v>46</v>
      </c>
      <c r="W560" s="44" t="s">
        <v>46</v>
      </c>
      <c r="X560" s="44" t="s">
        <v>46</v>
      </c>
      <c r="Y560" s="44" t="s">
        <v>46</v>
      </c>
      <c r="Z560" s="44" t="s">
        <v>46</v>
      </c>
      <c r="AA560" s="44" t="s">
        <v>46</v>
      </c>
      <c r="AB560" s="44" t="s">
        <v>46</v>
      </c>
    </row>
    <row r="561" spans="1:28">
      <c r="A561" s="44" t="s">
        <v>3759</v>
      </c>
      <c r="B561" s="44" t="s">
        <v>3760</v>
      </c>
      <c r="C561" s="44" t="s">
        <v>3761</v>
      </c>
      <c r="D561" s="44" t="s">
        <v>3947</v>
      </c>
      <c r="E561" s="44" t="s">
        <v>3948</v>
      </c>
      <c r="F561" s="44" t="s">
        <v>3949</v>
      </c>
      <c r="G561" s="44" t="s">
        <v>3950</v>
      </c>
      <c r="H561" s="44">
        <v>36800</v>
      </c>
      <c r="I561" s="44">
        <v>30400</v>
      </c>
      <c r="J561" s="44" t="s">
        <v>46</v>
      </c>
      <c r="K561" s="44" t="s">
        <v>71</v>
      </c>
      <c r="L561" s="44" t="s">
        <v>38</v>
      </c>
      <c r="M561" s="44" t="s">
        <v>3937</v>
      </c>
      <c r="N561" s="44" t="s">
        <v>3938</v>
      </c>
      <c r="O561" s="44" t="s">
        <v>46</v>
      </c>
      <c r="P561" s="44" t="s">
        <v>46</v>
      </c>
      <c r="Q561" s="44" t="s">
        <v>46</v>
      </c>
      <c r="R561" s="44" t="s">
        <v>46</v>
      </c>
      <c r="S561" s="44" t="s">
        <v>45</v>
      </c>
      <c r="T561" s="44" t="s">
        <v>46</v>
      </c>
      <c r="U561" s="44" t="s">
        <v>46</v>
      </c>
      <c r="V561" s="44" t="s">
        <v>46</v>
      </c>
      <c r="W561" s="44" t="s">
        <v>46</v>
      </c>
      <c r="X561" s="44" t="s">
        <v>46</v>
      </c>
      <c r="Y561" s="44" t="s">
        <v>46</v>
      </c>
      <c r="Z561" s="44" t="s">
        <v>46</v>
      </c>
      <c r="AA561" s="44" t="s">
        <v>46</v>
      </c>
      <c r="AB561" s="44" t="s">
        <v>46</v>
      </c>
    </row>
    <row r="562" spans="1:28">
      <c r="A562" s="44" t="s">
        <v>3759</v>
      </c>
      <c r="B562" s="44" t="s">
        <v>3760</v>
      </c>
      <c r="C562" s="44" t="s">
        <v>3761</v>
      </c>
      <c r="D562" s="44" t="s">
        <v>3951</v>
      </c>
      <c r="E562" s="44" t="s">
        <v>3952</v>
      </c>
      <c r="F562" s="44" t="s">
        <v>3953</v>
      </c>
      <c r="G562" s="44" t="s">
        <v>3954</v>
      </c>
      <c r="H562" s="44">
        <v>4000</v>
      </c>
      <c r="I562" s="44">
        <v>3180</v>
      </c>
      <c r="J562" s="44" t="s">
        <v>46</v>
      </c>
      <c r="K562" s="44" t="s">
        <v>71</v>
      </c>
      <c r="L562" s="44" t="s">
        <v>38</v>
      </c>
      <c r="M562" s="44" t="s">
        <v>3955</v>
      </c>
      <c r="N562" s="44" t="s">
        <v>3777</v>
      </c>
      <c r="O562" s="44" t="s">
        <v>3530</v>
      </c>
      <c r="P562" s="44" t="s">
        <v>46</v>
      </c>
      <c r="Q562" s="44" t="s">
        <v>46</v>
      </c>
      <c r="R562" s="44" t="s">
        <v>61</v>
      </c>
      <c r="S562" s="44" t="s">
        <v>45</v>
      </c>
      <c r="T562" s="44" t="s">
        <v>46</v>
      </c>
      <c r="U562" s="44" t="s">
        <v>46</v>
      </c>
      <c r="V562" s="44" t="s">
        <v>3956</v>
      </c>
      <c r="W562" s="44" t="s">
        <v>46</v>
      </c>
      <c r="X562" s="44" t="s">
        <v>46</v>
      </c>
      <c r="Y562" s="44" t="s">
        <v>46</v>
      </c>
      <c r="Z562" s="44" t="s">
        <v>46</v>
      </c>
      <c r="AA562" s="44" t="s">
        <v>46</v>
      </c>
      <c r="AB562" s="44" t="s">
        <v>3957</v>
      </c>
    </row>
    <row r="563" spans="1:28">
      <c r="A563" s="44" t="s">
        <v>155</v>
      </c>
      <c r="B563" s="44" t="s">
        <v>691</v>
      </c>
      <c r="C563" s="44" t="s">
        <v>741</v>
      </c>
      <c r="D563" s="44" t="s">
        <v>3958</v>
      </c>
      <c r="E563" s="44" t="s">
        <v>3959</v>
      </c>
      <c r="F563" s="44" t="s">
        <v>3960</v>
      </c>
      <c r="G563" s="44" t="s">
        <v>3961</v>
      </c>
      <c r="H563" s="44">
        <v>3700</v>
      </c>
      <c r="I563" s="44">
        <v>3588</v>
      </c>
      <c r="J563" s="44" t="s">
        <v>795</v>
      </c>
      <c r="K563" s="44" t="s">
        <v>113</v>
      </c>
      <c r="L563" s="44" t="s">
        <v>38</v>
      </c>
      <c r="M563" s="44" t="s">
        <v>3962</v>
      </c>
      <c r="N563" s="44" t="s">
        <v>2126</v>
      </c>
      <c r="O563" s="44" t="s">
        <v>287</v>
      </c>
      <c r="P563" s="44" t="s">
        <v>46</v>
      </c>
      <c r="Q563" s="44" t="s">
        <v>3963</v>
      </c>
      <c r="R563" s="44" t="s">
        <v>44</v>
      </c>
      <c r="S563" s="44" t="s">
        <v>45</v>
      </c>
      <c r="T563" s="44" t="s">
        <v>46</v>
      </c>
      <c r="U563" s="44" t="s">
        <v>46</v>
      </c>
      <c r="V563" s="44" t="s">
        <v>47</v>
      </c>
      <c r="W563" s="44" t="s">
        <v>46</v>
      </c>
      <c r="X563" s="44" t="s">
        <v>46</v>
      </c>
      <c r="Y563" s="44" t="s">
        <v>46</v>
      </c>
      <c r="Z563" s="44" t="s">
        <v>46</v>
      </c>
      <c r="AA563" s="44" t="s">
        <v>46</v>
      </c>
      <c r="AB563" s="44" t="s">
        <v>3964</v>
      </c>
    </row>
    <row r="564" spans="1:28">
      <c r="A564" s="44" t="s">
        <v>166</v>
      </c>
      <c r="B564" s="44" t="s">
        <v>691</v>
      </c>
      <c r="C564" s="44" t="s">
        <v>692</v>
      </c>
      <c r="D564" s="44" t="s">
        <v>3965</v>
      </c>
      <c r="E564" s="44" t="s">
        <v>3966</v>
      </c>
      <c r="F564" s="44" t="s">
        <v>3967</v>
      </c>
      <c r="G564" s="44" t="s">
        <v>3968</v>
      </c>
      <c r="H564" s="44">
        <v>2990</v>
      </c>
      <c r="I564" s="44">
        <v>2688</v>
      </c>
      <c r="J564" s="44" t="s">
        <v>3861</v>
      </c>
      <c r="K564" s="44" t="s">
        <v>56</v>
      </c>
      <c r="L564" s="44" t="s">
        <v>38</v>
      </c>
      <c r="M564" s="44" t="s">
        <v>3969</v>
      </c>
      <c r="N564" s="44" t="s">
        <v>387</v>
      </c>
      <c r="O564" s="44" t="s">
        <v>287</v>
      </c>
      <c r="P564" s="44" t="s">
        <v>3970</v>
      </c>
      <c r="Q564" s="44" t="s">
        <v>3971</v>
      </c>
      <c r="R564" s="44" t="s">
        <v>61</v>
      </c>
      <c r="S564" s="44" t="s">
        <v>45</v>
      </c>
      <c r="T564" s="44" t="s">
        <v>46</v>
      </c>
      <c r="U564" s="44" t="s">
        <v>46</v>
      </c>
      <c r="V564" s="44" t="s">
        <v>47</v>
      </c>
      <c r="W564" s="44" t="s">
        <v>46</v>
      </c>
      <c r="X564" s="44" t="s">
        <v>46</v>
      </c>
      <c r="Y564" s="44" t="s">
        <v>46</v>
      </c>
      <c r="Z564" s="44" t="s">
        <v>46</v>
      </c>
      <c r="AA564" s="44" t="s">
        <v>46</v>
      </c>
      <c r="AB564" s="44" t="s">
        <v>3972</v>
      </c>
    </row>
    <row r="565" spans="1:28">
      <c r="A565" s="44" t="s">
        <v>50</v>
      </c>
      <c r="B565" s="44" t="s">
        <v>691</v>
      </c>
      <c r="C565" s="44" t="s">
        <v>741</v>
      </c>
      <c r="D565" s="44" t="s">
        <v>3973</v>
      </c>
      <c r="E565" s="44" t="s">
        <v>3974</v>
      </c>
      <c r="F565" s="44" t="s">
        <v>3975</v>
      </c>
      <c r="G565" s="44" t="s">
        <v>3976</v>
      </c>
      <c r="H565" s="44">
        <v>26900</v>
      </c>
      <c r="I565" s="44">
        <v>24990</v>
      </c>
      <c r="J565" s="44" t="s">
        <v>70</v>
      </c>
      <c r="K565" s="44" t="s">
        <v>71</v>
      </c>
      <c r="L565" s="44" t="s">
        <v>38</v>
      </c>
      <c r="M565" s="44" t="s">
        <v>72</v>
      </c>
      <c r="N565" s="44" t="s">
        <v>57</v>
      </c>
      <c r="O565" s="44" t="s">
        <v>306</v>
      </c>
      <c r="P565" s="44" t="s">
        <v>3108</v>
      </c>
      <c r="Q565" s="44" t="s">
        <v>3977</v>
      </c>
      <c r="R565" s="44" t="s">
        <v>1143</v>
      </c>
      <c r="S565" s="44" t="s">
        <v>62</v>
      </c>
      <c r="T565" s="44" t="s">
        <v>63</v>
      </c>
      <c r="U565" s="44" t="s">
        <v>46</v>
      </c>
      <c r="V565" s="44" t="s">
        <v>47</v>
      </c>
      <c r="W565" s="44" t="s">
        <v>48</v>
      </c>
      <c r="X565" s="44" t="s">
        <v>3978</v>
      </c>
      <c r="Y565" s="44" t="s">
        <v>46</v>
      </c>
      <c r="Z565" s="44">
        <v>325</v>
      </c>
      <c r="AA565" s="44">
        <v>1200</v>
      </c>
      <c r="AB565" s="44" t="s">
        <v>3979</v>
      </c>
    </row>
    <row r="566" spans="1:28">
      <c r="A566" s="44" t="s">
        <v>155</v>
      </c>
      <c r="B566" s="44" t="s">
        <v>691</v>
      </c>
      <c r="C566" s="44" t="s">
        <v>741</v>
      </c>
      <c r="D566" s="44" t="s">
        <v>3980</v>
      </c>
      <c r="E566" s="44" t="s">
        <v>3981</v>
      </c>
      <c r="F566" s="44" t="s">
        <v>3982</v>
      </c>
      <c r="G566" s="44" t="s">
        <v>3983</v>
      </c>
      <c r="H566" s="44">
        <v>3988</v>
      </c>
      <c r="I566" s="44">
        <v>3588</v>
      </c>
      <c r="J566" s="44" t="s">
        <v>1025</v>
      </c>
      <c r="K566" s="44" t="s">
        <v>113</v>
      </c>
      <c r="L566" s="44" t="s">
        <v>38</v>
      </c>
      <c r="M566" s="44" t="s">
        <v>3984</v>
      </c>
      <c r="N566" s="44" t="s">
        <v>945</v>
      </c>
      <c r="O566" s="44" t="s">
        <v>306</v>
      </c>
      <c r="P566" s="44" t="s">
        <v>46</v>
      </c>
      <c r="Q566" s="44" t="s">
        <v>3985</v>
      </c>
      <c r="R566" s="44" t="s">
        <v>949</v>
      </c>
      <c r="S566" s="44" t="s">
        <v>45</v>
      </c>
      <c r="T566" s="44" t="s">
        <v>46</v>
      </c>
      <c r="U566" s="44" t="s">
        <v>46</v>
      </c>
      <c r="V566" s="44" t="s">
        <v>47</v>
      </c>
      <c r="W566" s="44" t="s">
        <v>46</v>
      </c>
      <c r="X566" s="44" t="s">
        <v>46</v>
      </c>
      <c r="Y566" s="44" t="s">
        <v>46</v>
      </c>
      <c r="Z566" s="44" t="s">
        <v>46</v>
      </c>
      <c r="AA566" s="44" t="s">
        <v>46</v>
      </c>
      <c r="AB566" s="44" t="s">
        <v>3986</v>
      </c>
    </row>
    <row r="567" spans="1:28">
      <c r="A567" s="44" t="s">
        <v>29</v>
      </c>
      <c r="B567" s="44" t="s">
        <v>691</v>
      </c>
      <c r="C567" s="44" t="s">
        <v>741</v>
      </c>
      <c r="D567" s="44" t="s">
        <v>3987</v>
      </c>
      <c r="E567" s="44" t="s">
        <v>3988</v>
      </c>
      <c r="F567" s="44" t="s">
        <v>3989</v>
      </c>
      <c r="G567" s="44" t="s">
        <v>3990</v>
      </c>
      <c r="H567" s="44">
        <v>22900</v>
      </c>
      <c r="I567" s="44">
        <v>21300</v>
      </c>
      <c r="J567" s="44" t="s">
        <v>3991</v>
      </c>
      <c r="K567" s="44" t="s">
        <v>123</v>
      </c>
      <c r="L567" s="44" t="s">
        <v>38</v>
      </c>
      <c r="M567" s="44" t="s">
        <v>887</v>
      </c>
      <c r="N567" s="44" t="s">
        <v>73</v>
      </c>
      <c r="O567" s="44" t="s">
        <v>153</v>
      </c>
      <c r="P567" s="44" t="s">
        <v>3992</v>
      </c>
      <c r="Q567" s="44" t="s">
        <v>748</v>
      </c>
      <c r="R567" s="44" t="s">
        <v>61</v>
      </c>
      <c r="S567" s="44" t="s">
        <v>45</v>
      </c>
      <c r="T567" s="44" t="s">
        <v>46</v>
      </c>
      <c r="U567" s="44" t="s">
        <v>46</v>
      </c>
      <c r="V567" s="44" t="s">
        <v>47</v>
      </c>
      <c r="W567" s="44" t="s">
        <v>48</v>
      </c>
      <c r="X567" s="44" t="s">
        <v>749</v>
      </c>
      <c r="Y567" s="44" t="s">
        <v>46</v>
      </c>
      <c r="Z567" s="44" t="s">
        <v>46</v>
      </c>
      <c r="AA567" s="44" t="s">
        <v>46</v>
      </c>
      <c r="AB567" s="44" t="s">
        <v>3993</v>
      </c>
    </row>
    <row r="568" spans="1:28">
      <c r="A568" s="44" t="s">
        <v>29</v>
      </c>
      <c r="B568" s="44" t="s">
        <v>691</v>
      </c>
      <c r="C568" s="44" t="s">
        <v>741</v>
      </c>
      <c r="D568" s="44" t="s">
        <v>3994</v>
      </c>
      <c r="E568" s="44" t="s">
        <v>3995</v>
      </c>
      <c r="F568" s="44" t="s">
        <v>3996</v>
      </c>
      <c r="G568" s="44" t="s">
        <v>3997</v>
      </c>
      <c r="H568" s="44">
        <v>23900</v>
      </c>
      <c r="I568" s="44">
        <v>22200</v>
      </c>
      <c r="J568" s="44" t="s">
        <v>3991</v>
      </c>
      <c r="K568" s="44" t="s">
        <v>123</v>
      </c>
      <c r="L568" s="44" t="s">
        <v>38</v>
      </c>
      <c r="M568" s="44" t="s">
        <v>887</v>
      </c>
      <c r="N568" s="44" t="s">
        <v>73</v>
      </c>
      <c r="O568" s="44" t="s">
        <v>746</v>
      </c>
      <c r="P568" s="44" t="s">
        <v>3992</v>
      </c>
      <c r="Q568" s="44" t="s">
        <v>748</v>
      </c>
      <c r="R568" s="44" t="s">
        <v>61</v>
      </c>
      <c r="S568" s="44" t="s">
        <v>45</v>
      </c>
      <c r="T568" s="44" t="s">
        <v>46</v>
      </c>
      <c r="U568" s="44" t="s">
        <v>46</v>
      </c>
      <c r="V568" s="44" t="s">
        <v>47</v>
      </c>
      <c r="W568" s="44" t="s">
        <v>48</v>
      </c>
      <c r="X568" s="44" t="s">
        <v>749</v>
      </c>
      <c r="Y568" s="44" t="s">
        <v>46</v>
      </c>
      <c r="Z568" s="44" t="s">
        <v>46</v>
      </c>
      <c r="AA568" s="44" t="s">
        <v>46</v>
      </c>
      <c r="AB568" s="44" t="s">
        <v>3993</v>
      </c>
    </row>
    <row r="569" spans="1:28">
      <c r="A569" s="44" t="s">
        <v>29</v>
      </c>
      <c r="B569" s="44" t="s">
        <v>691</v>
      </c>
      <c r="C569" s="44" t="s">
        <v>741</v>
      </c>
      <c r="D569" s="44" t="s">
        <v>3998</v>
      </c>
      <c r="E569" s="44" t="s">
        <v>3999</v>
      </c>
      <c r="F569" s="44" t="s">
        <v>4000</v>
      </c>
      <c r="G569" s="44" t="s">
        <v>4001</v>
      </c>
      <c r="H569" s="44">
        <v>24900</v>
      </c>
      <c r="I569" s="44">
        <v>23100</v>
      </c>
      <c r="J569" s="44" t="s">
        <v>3991</v>
      </c>
      <c r="K569" s="44" t="s">
        <v>123</v>
      </c>
      <c r="L569" s="44" t="s">
        <v>38</v>
      </c>
      <c r="M569" s="44" t="s">
        <v>887</v>
      </c>
      <c r="N569" s="44" t="s">
        <v>73</v>
      </c>
      <c r="O569" s="44" t="s">
        <v>153</v>
      </c>
      <c r="P569" s="44" t="s">
        <v>747</v>
      </c>
      <c r="Q569" s="44" t="s">
        <v>748</v>
      </c>
      <c r="R569" s="44" t="s">
        <v>61</v>
      </c>
      <c r="S569" s="44" t="s">
        <v>45</v>
      </c>
      <c r="T569" s="44" t="s">
        <v>46</v>
      </c>
      <c r="U569" s="44" t="s">
        <v>46</v>
      </c>
      <c r="V569" s="44" t="s">
        <v>47</v>
      </c>
      <c r="W569" s="44" t="s">
        <v>48</v>
      </c>
      <c r="X569" s="44" t="s">
        <v>749</v>
      </c>
      <c r="Y569" s="44" t="s">
        <v>46</v>
      </c>
      <c r="Z569" s="44" t="s">
        <v>46</v>
      </c>
      <c r="AA569" s="44" t="s">
        <v>46</v>
      </c>
      <c r="AB569" s="44" t="s">
        <v>750</v>
      </c>
    </row>
    <row r="570" spans="1:28">
      <c r="A570" s="44" t="s">
        <v>29</v>
      </c>
      <c r="B570" s="44" t="s">
        <v>691</v>
      </c>
      <c r="C570" s="44" t="s">
        <v>741</v>
      </c>
      <c r="D570" s="44" t="s">
        <v>4002</v>
      </c>
      <c r="E570" s="44" t="s">
        <v>4003</v>
      </c>
      <c r="F570" s="44" t="s">
        <v>4004</v>
      </c>
      <c r="G570" s="44" t="s">
        <v>4005</v>
      </c>
      <c r="H570" s="44">
        <v>26900</v>
      </c>
      <c r="I570" s="44">
        <v>25000</v>
      </c>
      <c r="J570" s="44" t="s">
        <v>3991</v>
      </c>
      <c r="K570" s="44" t="s">
        <v>123</v>
      </c>
      <c r="L570" s="44" t="s">
        <v>38</v>
      </c>
      <c r="M570" s="44" t="s">
        <v>887</v>
      </c>
      <c r="N570" s="44" t="s">
        <v>73</v>
      </c>
      <c r="O570" s="44" t="s">
        <v>153</v>
      </c>
      <c r="P570" s="44" t="s">
        <v>4006</v>
      </c>
      <c r="Q570" s="44" t="s">
        <v>748</v>
      </c>
      <c r="R570" s="44" t="s">
        <v>61</v>
      </c>
      <c r="S570" s="44" t="s">
        <v>45</v>
      </c>
      <c r="T570" s="44" t="s">
        <v>46</v>
      </c>
      <c r="U570" s="44" t="s">
        <v>46</v>
      </c>
      <c r="V570" s="44" t="s">
        <v>47</v>
      </c>
      <c r="W570" s="44" t="s">
        <v>48</v>
      </c>
      <c r="X570" s="44" t="s">
        <v>749</v>
      </c>
      <c r="Y570" s="44" t="s">
        <v>46</v>
      </c>
      <c r="Z570" s="44" t="s">
        <v>46</v>
      </c>
      <c r="AA570" s="44" t="s">
        <v>46</v>
      </c>
      <c r="AB570" s="44" t="s">
        <v>4007</v>
      </c>
    </row>
    <row r="571" spans="1:28">
      <c r="A571" s="44" t="s">
        <v>29</v>
      </c>
      <c r="B571" s="44" t="s">
        <v>691</v>
      </c>
      <c r="C571" s="44" t="s">
        <v>741</v>
      </c>
      <c r="D571" s="44" t="s">
        <v>4008</v>
      </c>
      <c r="E571" s="44" t="s">
        <v>4009</v>
      </c>
      <c r="F571" s="44" t="s">
        <v>4010</v>
      </c>
      <c r="G571" s="44" t="s">
        <v>4011</v>
      </c>
      <c r="H571" s="44">
        <v>27900</v>
      </c>
      <c r="I571" s="44">
        <v>25900</v>
      </c>
      <c r="J571" s="44" t="s">
        <v>3991</v>
      </c>
      <c r="K571" s="44" t="s">
        <v>123</v>
      </c>
      <c r="L571" s="44" t="s">
        <v>38</v>
      </c>
      <c r="M571" s="44" t="s">
        <v>887</v>
      </c>
      <c r="N571" s="44" t="s">
        <v>73</v>
      </c>
      <c r="O571" s="44" t="s">
        <v>746</v>
      </c>
      <c r="P571" s="44" t="s">
        <v>4006</v>
      </c>
      <c r="Q571" s="44" t="s">
        <v>748</v>
      </c>
      <c r="R571" s="44" t="s">
        <v>61</v>
      </c>
      <c r="S571" s="44" t="s">
        <v>45</v>
      </c>
      <c r="T571" s="44" t="s">
        <v>46</v>
      </c>
      <c r="U571" s="44" t="s">
        <v>46</v>
      </c>
      <c r="V571" s="44" t="s">
        <v>47</v>
      </c>
      <c r="W571" s="44" t="s">
        <v>48</v>
      </c>
      <c r="X571" s="44" t="s">
        <v>749</v>
      </c>
      <c r="Y571" s="44" t="s">
        <v>46</v>
      </c>
      <c r="Z571" s="44" t="s">
        <v>46</v>
      </c>
      <c r="AA571" s="44" t="s">
        <v>46</v>
      </c>
      <c r="AB571" s="44" t="s">
        <v>4007</v>
      </c>
    </row>
    <row r="572" spans="1:28">
      <c r="A572" s="44" t="s">
        <v>29</v>
      </c>
      <c r="B572" s="44" t="s">
        <v>691</v>
      </c>
      <c r="C572" s="44" t="s">
        <v>741</v>
      </c>
      <c r="D572" s="44" t="s">
        <v>4012</v>
      </c>
      <c r="E572" s="44" t="s">
        <v>4013</v>
      </c>
      <c r="F572" s="44" t="s">
        <v>4014</v>
      </c>
      <c r="G572" s="44" t="s">
        <v>4015</v>
      </c>
      <c r="H572" s="44">
        <v>29900</v>
      </c>
      <c r="I572" s="44">
        <v>27800</v>
      </c>
      <c r="J572" s="44" t="s">
        <v>3991</v>
      </c>
      <c r="K572" s="44" t="s">
        <v>123</v>
      </c>
      <c r="L572" s="44" t="s">
        <v>38</v>
      </c>
      <c r="M572" s="44" t="s">
        <v>887</v>
      </c>
      <c r="N572" s="44" t="s">
        <v>73</v>
      </c>
      <c r="O572" s="44" t="s">
        <v>746</v>
      </c>
      <c r="P572" s="44" t="s">
        <v>4016</v>
      </c>
      <c r="Q572" s="44" t="s">
        <v>4017</v>
      </c>
      <c r="R572" s="44" t="s">
        <v>61</v>
      </c>
      <c r="S572" s="44" t="s">
        <v>45</v>
      </c>
      <c r="T572" s="44" t="s">
        <v>46</v>
      </c>
      <c r="U572" s="44" t="s">
        <v>46</v>
      </c>
      <c r="V572" s="44" t="s">
        <v>47</v>
      </c>
      <c r="W572" s="44" t="s">
        <v>48</v>
      </c>
      <c r="X572" s="44" t="s">
        <v>749</v>
      </c>
      <c r="Y572" s="44" t="s">
        <v>46</v>
      </c>
      <c r="Z572" s="44" t="s">
        <v>46</v>
      </c>
      <c r="AA572" s="44" t="s">
        <v>46</v>
      </c>
      <c r="AB572" s="44" t="s">
        <v>4018</v>
      </c>
    </row>
    <row r="573" spans="1:28">
      <c r="A573" s="44" t="s">
        <v>50</v>
      </c>
      <c r="B573" s="44" t="s">
        <v>691</v>
      </c>
      <c r="C573" s="44" t="s">
        <v>741</v>
      </c>
      <c r="D573" s="44" t="s">
        <v>4019</v>
      </c>
      <c r="E573" s="44" t="s">
        <v>4020</v>
      </c>
      <c r="F573" s="44" t="s">
        <v>4021</v>
      </c>
      <c r="G573" s="44" t="s">
        <v>4022</v>
      </c>
      <c r="H573" s="44">
        <v>32800</v>
      </c>
      <c r="I573" s="44">
        <v>29520</v>
      </c>
      <c r="J573" s="44" t="s">
        <v>2802</v>
      </c>
      <c r="K573" s="44" t="s">
        <v>71</v>
      </c>
      <c r="L573" s="44" t="s">
        <v>38</v>
      </c>
      <c r="M573" s="44" t="s">
        <v>211</v>
      </c>
      <c r="N573" s="44" t="s">
        <v>212</v>
      </c>
      <c r="O573" s="44" t="s">
        <v>336</v>
      </c>
      <c r="P573" s="44" t="s">
        <v>4023</v>
      </c>
      <c r="Q573" s="44" t="s">
        <v>4024</v>
      </c>
      <c r="R573" s="44" t="s">
        <v>61</v>
      </c>
      <c r="S573" s="44" t="s">
        <v>62</v>
      </c>
      <c r="T573" s="44" t="s">
        <v>63</v>
      </c>
      <c r="U573" s="44" t="s">
        <v>46</v>
      </c>
      <c r="V573" s="44" t="s">
        <v>47</v>
      </c>
      <c r="W573" s="44" t="s">
        <v>48</v>
      </c>
      <c r="X573" s="44" t="s">
        <v>3978</v>
      </c>
      <c r="Y573" s="44" t="s">
        <v>46</v>
      </c>
      <c r="Z573" s="44">
        <v>385</v>
      </c>
      <c r="AA573" s="44">
        <v>1200</v>
      </c>
      <c r="AB573" s="44" t="s">
        <v>4025</v>
      </c>
    </row>
    <row r="574" spans="1:28">
      <c r="A574" s="44" t="s">
        <v>50</v>
      </c>
      <c r="B574" s="44" t="s">
        <v>691</v>
      </c>
      <c r="C574" s="44" t="s">
        <v>741</v>
      </c>
      <c r="D574" s="44" t="s">
        <v>4026</v>
      </c>
      <c r="E574" s="44" t="s">
        <v>4027</v>
      </c>
      <c r="F574" s="44" t="s">
        <v>4028</v>
      </c>
      <c r="G574" s="44" t="s">
        <v>4029</v>
      </c>
      <c r="H574" s="44">
        <v>32800</v>
      </c>
      <c r="I574" s="44">
        <v>29520</v>
      </c>
      <c r="J574" s="44" t="s">
        <v>2802</v>
      </c>
      <c r="K574" s="44" t="s">
        <v>71</v>
      </c>
      <c r="L574" s="44" t="s">
        <v>38</v>
      </c>
      <c r="M574" s="44" t="s">
        <v>211</v>
      </c>
      <c r="N574" s="44" t="s">
        <v>212</v>
      </c>
      <c r="O574" s="44" t="s">
        <v>287</v>
      </c>
      <c r="P574" s="44" t="s">
        <v>4023</v>
      </c>
      <c r="Q574" s="44" t="s">
        <v>4024</v>
      </c>
      <c r="R574" s="44" t="s">
        <v>61</v>
      </c>
      <c r="S574" s="44" t="s">
        <v>62</v>
      </c>
      <c r="T574" s="44" t="s">
        <v>63</v>
      </c>
      <c r="U574" s="44" t="s">
        <v>46</v>
      </c>
      <c r="V574" s="44" t="s">
        <v>47</v>
      </c>
      <c r="W574" s="44" t="s">
        <v>48</v>
      </c>
      <c r="X574" s="44" t="s">
        <v>3978</v>
      </c>
      <c r="Y574" s="44" t="s">
        <v>46</v>
      </c>
      <c r="Z574" s="44">
        <v>385</v>
      </c>
      <c r="AA574" s="44">
        <v>1200</v>
      </c>
      <c r="AB574" s="44" t="s">
        <v>4025</v>
      </c>
    </row>
    <row r="575" spans="1:28">
      <c r="A575" s="44" t="s">
        <v>166</v>
      </c>
      <c r="B575" s="44" t="s">
        <v>691</v>
      </c>
      <c r="C575" s="44" t="s">
        <v>741</v>
      </c>
      <c r="D575" s="44" t="s">
        <v>4030</v>
      </c>
      <c r="E575" s="44" t="s">
        <v>4031</v>
      </c>
      <c r="F575" s="44" t="s">
        <v>4032</v>
      </c>
      <c r="G575" s="44" t="s">
        <v>4033</v>
      </c>
      <c r="H575" s="44">
        <v>2890</v>
      </c>
      <c r="I575" s="44">
        <v>2460</v>
      </c>
      <c r="J575" s="44" t="s">
        <v>795</v>
      </c>
      <c r="K575" s="44" t="s">
        <v>113</v>
      </c>
      <c r="L575" s="44" t="s">
        <v>38</v>
      </c>
      <c r="M575" s="44" t="s">
        <v>4034</v>
      </c>
      <c r="N575" s="44" t="s">
        <v>369</v>
      </c>
      <c r="O575" s="44" t="s">
        <v>757</v>
      </c>
      <c r="P575" s="44" t="s">
        <v>46</v>
      </c>
      <c r="Q575" s="44" t="s">
        <v>4035</v>
      </c>
      <c r="R575" s="44" t="s">
        <v>44</v>
      </c>
      <c r="S575" s="44" t="s">
        <v>45</v>
      </c>
      <c r="T575" s="44" t="s">
        <v>46</v>
      </c>
      <c r="U575" s="44" t="s">
        <v>46</v>
      </c>
      <c r="V575" s="44" t="s">
        <v>47</v>
      </c>
      <c r="W575" s="44" t="s">
        <v>46</v>
      </c>
      <c r="X575" s="44" t="s">
        <v>46</v>
      </c>
      <c r="Y575" s="44" t="s">
        <v>46</v>
      </c>
      <c r="Z575" s="44" t="s">
        <v>46</v>
      </c>
      <c r="AA575" s="44" t="s">
        <v>46</v>
      </c>
      <c r="AB575" s="44" t="s">
        <v>4036</v>
      </c>
    </row>
    <row r="576" spans="1:28">
      <c r="A576" s="44" t="s">
        <v>492</v>
      </c>
      <c r="B576" s="44" t="s">
        <v>691</v>
      </c>
      <c r="C576" s="44" t="s">
        <v>741</v>
      </c>
      <c r="D576" s="44" t="s">
        <v>4037</v>
      </c>
      <c r="E576" s="44" t="s">
        <v>4038</v>
      </c>
      <c r="F576" s="44" t="s">
        <v>4039</v>
      </c>
      <c r="G576" s="44" t="s">
        <v>4040</v>
      </c>
      <c r="H576" s="44">
        <v>18900</v>
      </c>
      <c r="I576" s="44">
        <v>17100</v>
      </c>
      <c r="J576" s="44" t="s">
        <v>46</v>
      </c>
      <c r="K576" s="44" t="s">
        <v>46</v>
      </c>
      <c r="L576" s="44" t="s">
        <v>367</v>
      </c>
      <c r="M576" s="44" t="s">
        <v>4041</v>
      </c>
      <c r="N576" s="44" t="s">
        <v>492</v>
      </c>
      <c r="O576" s="44" t="s">
        <v>4042</v>
      </c>
      <c r="P576" s="44" t="s">
        <v>4043</v>
      </c>
      <c r="Q576" s="44" t="s">
        <v>4044</v>
      </c>
      <c r="R576" s="44" t="s">
        <v>61</v>
      </c>
      <c r="S576" s="44" t="s">
        <v>62</v>
      </c>
      <c r="T576" s="44" t="s">
        <v>63</v>
      </c>
      <c r="U576" s="44" t="s">
        <v>46</v>
      </c>
      <c r="V576" s="44" t="s">
        <v>4045</v>
      </c>
      <c r="W576" s="44" t="s">
        <v>46</v>
      </c>
      <c r="X576" s="44" t="s">
        <v>4046</v>
      </c>
      <c r="Y576" s="44" t="s">
        <v>46</v>
      </c>
      <c r="Z576" s="44" t="s">
        <v>46</v>
      </c>
      <c r="AA576" s="44" t="s">
        <v>46</v>
      </c>
      <c r="AB576" s="44" t="s">
        <v>4047</v>
      </c>
    </row>
    <row r="577" spans="1:28">
      <c r="A577" s="44" t="s">
        <v>166</v>
      </c>
      <c r="B577" s="44" t="s">
        <v>691</v>
      </c>
      <c r="C577" s="44" t="s">
        <v>692</v>
      </c>
      <c r="D577" s="44" t="s">
        <v>4048</v>
      </c>
      <c r="E577" s="44" t="s">
        <v>4049</v>
      </c>
      <c r="F577" s="44" t="s">
        <v>4050</v>
      </c>
      <c r="G577" s="44" t="s">
        <v>4051</v>
      </c>
      <c r="H577" s="44">
        <v>6290</v>
      </c>
      <c r="I577" s="44">
        <v>5590</v>
      </c>
      <c r="J577" s="44" t="s">
        <v>210</v>
      </c>
      <c r="K577" s="44" t="s">
        <v>56</v>
      </c>
      <c r="L577" s="44" t="s">
        <v>38</v>
      </c>
      <c r="M577" s="44" t="s">
        <v>4052</v>
      </c>
      <c r="N577" s="44" t="s">
        <v>698</v>
      </c>
      <c r="O577" s="44" t="s">
        <v>787</v>
      </c>
      <c r="P577" s="44" t="s">
        <v>700</v>
      </c>
      <c r="Q577" s="44" t="s">
        <v>4053</v>
      </c>
      <c r="R577" s="44" t="s">
        <v>61</v>
      </c>
      <c r="S577" s="44" t="s">
        <v>62</v>
      </c>
      <c r="T577" s="44" t="s">
        <v>712</v>
      </c>
      <c r="U577" s="44" t="s">
        <v>46</v>
      </c>
      <c r="V577" s="44" t="s">
        <v>47</v>
      </c>
      <c r="W577" s="44" t="s">
        <v>46</v>
      </c>
      <c r="X577" s="44" t="s">
        <v>46</v>
      </c>
      <c r="Y577" s="44" t="s">
        <v>46</v>
      </c>
      <c r="Z577" s="44" t="s">
        <v>46</v>
      </c>
      <c r="AA577" s="44" t="s">
        <v>46</v>
      </c>
      <c r="AB577" s="44" t="s">
        <v>4054</v>
      </c>
    </row>
    <row r="578" spans="1:28">
      <c r="A578" s="44" t="s">
        <v>166</v>
      </c>
      <c r="B578" s="44" t="s">
        <v>691</v>
      </c>
      <c r="C578" s="44" t="s">
        <v>692</v>
      </c>
      <c r="D578" s="44" t="s">
        <v>4055</v>
      </c>
      <c r="E578" s="44" t="s">
        <v>4056</v>
      </c>
      <c r="F578" s="44" t="s">
        <v>4057</v>
      </c>
      <c r="G578" s="44" t="s">
        <v>4058</v>
      </c>
      <c r="H578" s="44">
        <v>4990</v>
      </c>
      <c r="I578" s="44">
        <v>3990</v>
      </c>
      <c r="J578" s="44" t="s">
        <v>4059</v>
      </c>
      <c r="K578" s="44" t="s">
        <v>56</v>
      </c>
      <c r="L578" s="44" t="s">
        <v>38</v>
      </c>
      <c r="M578" s="44" t="s">
        <v>4060</v>
      </c>
      <c r="N578" s="44" t="s">
        <v>698</v>
      </c>
      <c r="O578" s="44" t="s">
        <v>4061</v>
      </c>
      <c r="P578" s="44" t="s">
        <v>700</v>
      </c>
      <c r="Q578" s="44" t="s">
        <v>46</v>
      </c>
      <c r="R578" s="44" t="s">
        <v>61</v>
      </c>
      <c r="S578" s="44" t="s">
        <v>62</v>
      </c>
      <c r="T578" s="44" t="s">
        <v>712</v>
      </c>
      <c r="U578" s="44" t="s">
        <v>46</v>
      </c>
      <c r="V578" s="44" t="s">
        <v>47</v>
      </c>
      <c r="W578" s="44" t="s">
        <v>46</v>
      </c>
      <c r="X578" s="44" t="s">
        <v>46</v>
      </c>
      <c r="Y578" s="44" t="s">
        <v>46</v>
      </c>
      <c r="Z578" s="44" t="s">
        <v>46</v>
      </c>
      <c r="AA578" s="44" t="s">
        <v>46</v>
      </c>
      <c r="AB578" s="44" t="s">
        <v>4062</v>
      </c>
    </row>
    <row r="579" spans="1:28">
      <c r="A579" s="44" t="s">
        <v>166</v>
      </c>
      <c r="B579" s="44" t="s">
        <v>691</v>
      </c>
      <c r="C579" s="44" t="s">
        <v>692</v>
      </c>
      <c r="D579" s="44" t="s">
        <v>4063</v>
      </c>
      <c r="E579" s="44" t="s">
        <v>4064</v>
      </c>
      <c r="F579" s="44" t="s">
        <v>4065</v>
      </c>
      <c r="G579" s="44" t="s">
        <v>4066</v>
      </c>
      <c r="H579" s="44">
        <v>1790</v>
      </c>
      <c r="I579" s="44">
        <v>1690</v>
      </c>
      <c r="J579" s="44" t="s">
        <v>4067</v>
      </c>
      <c r="K579" s="44" t="s">
        <v>71</v>
      </c>
      <c r="L579" s="44" t="s">
        <v>38</v>
      </c>
      <c r="M579" s="44" t="s">
        <v>4068</v>
      </c>
      <c r="N579" s="44" t="s">
        <v>2752</v>
      </c>
      <c r="O579" s="44" t="s">
        <v>287</v>
      </c>
      <c r="P579" s="44" t="s">
        <v>3615</v>
      </c>
      <c r="Q579" s="44" t="s">
        <v>46</v>
      </c>
      <c r="R579" s="44" t="s">
        <v>44</v>
      </c>
      <c r="S579" s="44" t="s">
        <v>45</v>
      </c>
      <c r="T579" s="44" t="s">
        <v>46</v>
      </c>
      <c r="U579" s="44" t="s">
        <v>46</v>
      </c>
      <c r="V579" s="44" t="s">
        <v>47</v>
      </c>
      <c r="W579" s="44" t="s">
        <v>46</v>
      </c>
      <c r="X579" s="44" t="s">
        <v>46</v>
      </c>
      <c r="Y579" s="44" t="s">
        <v>46</v>
      </c>
      <c r="Z579" s="44" t="s">
        <v>46</v>
      </c>
      <c r="AA579" s="44" t="s">
        <v>46</v>
      </c>
      <c r="AB579" s="44" t="s">
        <v>4069</v>
      </c>
    </row>
    <row r="580" spans="1:28">
      <c r="A580" s="44" t="s">
        <v>166</v>
      </c>
      <c r="B580" s="44" t="s">
        <v>691</v>
      </c>
      <c r="C580" s="44" t="s">
        <v>692</v>
      </c>
      <c r="D580" s="44" t="s">
        <v>4070</v>
      </c>
      <c r="E580" s="44" t="s">
        <v>4071</v>
      </c>
      <c r="F580" s="44" t="s">
        <v>4072</v>
      </c>
      <c r="G580" s="44" t="s">
        <v>4073</v>
      </c>
      <c r="H580" s="44">
        <v>1090</v>
      </c>
      <c r="I580" s="44">
        <v>940</v>
      </c>
      <c r="J580" s="44" t="s">
        <v>4074</v>
      </c>
      <c r="K580" s="44" t="s">
        <v>56</v>
      </c>
      <c r="L580" s="44" t="s">
        <v>38</v>
      </c>
      <c r="M580" s="44" t="s">
        <v>4075</v>
      </c>
      <c r="N580" s="44" t="s">
        <v>2322</v>
      </c>
      <c r="O580" s="44" t="s">
        <v>306</v>
      </c>
      <c r="P580" s="44" t="s">
        <v>2664</v>
      </c>
      <c r="Q580" s="44" t="s">
        <v>46</v>
      </c>
      <c r="R580" s="44" t="s">
        <v>44</v>
      </c>
      <c r="S580" s="44" t="s">
        <v>45</v>
      </c>
      <c r="T580" s="44" t="s">
        <v>46</v>
      </c>
      <c r="U580" s="44" t="s">
        <v>46</v>
      </c>
      <c r="V580" s="44" t="s">
        <v>47</v>
      </c>
      <c r="W580" s="44" t="s">
        <v>46</v>
      </c>
      <c r="X580" s="44" t="s">
        <v>46</v>
      </c>
      <c r="Y580" s="44" t="s">
        <v>46</v>
      </c>
      <c r="Z580" s="44" t="s">
        <v>46</v>
      </c>
      <c r="AA580" s="44" t="s">
        <v>46</v>
      </c>
      <c r="AB580" s="44" t="s">
        <v>4076</v>
      </c>
    </row>
    <row r="581" spans="1:28">
      <c r="A581" s="44" t="s">
        <v>50</v>
      </c>
      <c r="B581" s="44" t="s">
        <v>691</v>
      </c>
      <c r="C581" s="44" t="s">
        <v>741</v>
      </c>
      <c r="D581" s="44" t="s">
        <v>4077</v>
      </c>
      <c r="E581" s="44" t="s">
        <v>4078</v>
      </c>
      <c r="F581" s="44" t="s">
        <v>4079</v>
      </c>
      <c r="G581" s="44" t="s">
        <v>4080</v>
      </c>
      <c r="H581" s="44">
        <v>40300</v>
      </c>
      <c r="I581" s="44">
        <v>38285</v>
      </c>
      <c r="J581" s="44" t="s">
        <v>417</v>
      </c>
      <c r="K581" s="44" t="s">
        <v>71</v>
      </c>
      <c r="L581" s="44" t="s">
        <v>38</v>
      </c>
      <c r="M581" s="44" t="s">
        <v>887</v>
      </c>
      <c r="N581" s="44" t="s">
        <v>212</v>
      </c>
      <c r="O581" s="44" t="s">
        <v>1610</v>
      </c>
      <c r="P581" s="44" t="s">
        <v>4081</v>
      </c>
      <c r="Q581" s="44" t="s">
        <v>4082</v>
      </c>
      <c r="R581" s="44" t="s">
        <v>61</v>
      </c>
      <c r="S581" s="44" t="s">
        <v>62</v>
      </c>
      <c r="T581" s="44" t="s">
        <v>63</v>
      </c>
      <c r="U581" s="44" t="s">
        <v>46</v>
      </c>
      <c r="V581" s="44" t="s">
        <v>47</v>
      </c>
      <c r="W581" s="44" t="s">
        <v>48</v>
      </c>
      <c r="X581" s="44" t="s">
        <v>866</v>
      </c>
      <c r="Y581" s="44" t="s">
        <v>46</v>
      </c>
      <c r="Z581" s="44">
        <v>500</v>
      </c>
      <c r="AA581" s="44">
        <v>2000</v>
      </c>
      <c r="AB581" s="44" t="s">
        <v>4083</v>
      </c>
    </row>
    <row r="582" spans="1:28">
      <c r="A582" s="44" t="s">
        <v>50</v>
      </c>
      <c r="B582" s="44" t="s">
        <v>691</v>
      </c>
      <c r="C582" s="44" t="s">
        <v>741</v>
      </c>
      <c r="D582" s="44" t="s">
        <v>4084</v>
      </c>
      <c r="E582" s="44" t="s">
        <v>4085</v>
      </c>
      <c r="F582" s="44" t="s">
        <v>4086</v>
      </c>
      <c r="G582" s="44" t="s">
        <v>4087</v>
      </c>
      <c r="H582" s="44">
        <v>41300</v>
      </c>
      <c r="I582" s="44">
        <v>39235</v>
      </c>
      <c r="J582" s="44" t="s">
        <v>417</v>
      </c>
      <c r="K582" s="44" t="s">
        <v>71</v>
      </c>
      <c r="L582" s="44" t="s">
        <v>38</v>
      </c>
      <c r="M582" s="44" t="s">
        <v>887</v>
      </c>
      <c r="N582" s="44" t="s">
        <v>212</v>
      </c>
      <c r="O582" s="44" t="s">
        <v>1610</v>
      </c>
      <c r="P582" s="44" t="s">
        <v>223</v>
      </c>
      <c r="Q582" s="44" t="s">
        <v>877</v>
      </c>
      <c r="R582" s="44" t="s">
        <v>61</v>
      </c>
      <c r="S582" s="44" t="s">
        <v>62</v>
      </c>
      <c r="T582" s="44" t="s">
        <v>63</v>
      </c>
      <c r="U582" s="44" t="s">
        <v>46</v>
      </c>
      <c r="V582" s="44" t="s">
        <v>47</v>
      </c>
      <c r="W582" s="44" t="s">
        <v>48</v>
      </c>
      <c r="X582" s="44" t="s">
        <v>866</v>
      </c>
      <c r="Y582" s="44" t="s">
        <v>46</v>
      </c>
      <c r="Z582" s="44">
        <v>610</v>
      </c>
      <c r="AA582" s="44">
        <v>2000</v>
      </c>
      <c r="AB582" s="44" t="s">
        <v>4083</v>
      </c>
    </row>
    <row r="583" spans="1:28">
      <c r="A583" s="44" t="s">
        <v>50</v>
      </c>
      <c r="B583" s="44" t="s">
        <v>691</v>
      </c>
      <c r="C583" s="44" t="s">
        <v>741</v>
      </c>
      <c r="D583" s="44" t="s">
        <v>4088</v>
      </c>
      <c r="E583" s="44" t="s">
        <v>4089</v>
      </c>
      <c r="F583" s="44" t="s">
        <v>4090</v>
      </c>
      <c r="G583" s="44" t="s">
        <v>4091</v>
      </c>
      <c r="H583" s="44">
        <v>42300</v>
      </c>
      <c r="I583" s="44">
        <v>40185</v>
      </c>
      <c r="J583" s="44" t="s">
        <v>417</v>
      </c>
      <c r="K583" s="44" t="s">
        <v>71</v>
      </c>
      <c r="L583" s="44" t="s">
        <v>38</v>
      </c>
      <c r="M583" s="44" t="s">
        <v>887</v>
      </c>
      <c r="N583" s="44" t="s">
        <v>4092</v>
      </c>
      <c r="O583" s="44" t="s">
        <v>1610</v>
      </c>
      <c r="P583" s="44" t="s">
        <v>4081</v>
      </c>
      <c r="Q583" s="44" t="s">
        <v>4082</v>
      </c>
      <c r="R583" s="44" t="s">
        <v>61</v>
      </c>
      <c r="S583" s="44" t="s">
        <v>62</v>
      </c>
      <c r="T583" s="44" t="s">
        <v>63</v>
      </c>
      <c r="U583" s="44" t="s">
        <v>46</v>
      </c>
      <c r="V583" s="44" t="s">
        <v>47</v>
      </c>
      <c r="W583" s="44" t="s">
        <v>48</v>
      </c>
      <c r="X583" s="44" t="s">
        <v>866</v>
      </c>
      <c r="Y583" s="44" t="s">
        <v>46</v>
      </c>
      <c r="Z583" s="44">
        <v>500</v>
      </c>
      <c r="AA583" s="44">
        <v>2000</v>
      </c>
      <c r="AB583" s="44" t="s">
        <v>4083</v>
      </c>
    </row>
    <row r="584" spans="1:28">
      <c r="A584" s="44" t="s">
        <v>50</v>
      </c>
      <c r="B584" s="44" t="s">
        <v>691</v>
      </c>
      <c r="C584" s="44" t="s">
        <v>741</v>
      </c>
      <c r="D584" s="44" t="s">
        <v>4093</v>
      </c>
      <c r="E584" s="44" t="s">
        <v>4094</v>
      </c>
      <c r="F584" s="44" t="s">
        <v>4095</v>
      </c>
      <c r="G584" s="44" t="s">
        <v>4096</v>
      </c>
      <c r="H584" s="44">
        <v>43300</v>
      </c>
      <c r="I584" s="44">
        <v>41135</v>
      </c>
      <c r="J584" s="44" t="s">
        <v>417</v>
      </c>
      <c r="K584" s="44" t="s">
        <v>71</v>
      </c>
      <c r="L584" s="44" t="s">
        <v>38</v>
      </c>
      <c r="M584" s="44" t="s">
        <v>887</v>
      </c>
      <c r="N584" s="44" t="s">
        <v>4092</v>
      </c>
      <c r="O584" s="44" t="s">
        <v>1610</v>
      </c>
      <c r="P584" s="44" t="s">
        <v>223</v>
      </c>
      <c r="Q584" s="44" t="s">
        <v>877</v>
      </c>
      <c r="R584" s="44" t="s">
        <v>61</v>
      </c>
      <c r="S584" s="44" t="s">
        <v>62</v>
      </c>
      <c r="T584" s="44" t="s">
        <v>63</v>
      </c>
      <c r="U584" s="44" t="s">
        <v>46</v>
      </c>
      <c r="V584" s="44" t="s">
        <v>47</v>
      </c>
      <c r="W584" s="44" t="s">
        <v>48</v>
      </c>
      <c r="X584" s="44" t="s">
        <v>866</v>
      </c>
      <c r="Y584" s="44" t="s">
        <v>46</v>
      </c>
      <c r="Z584" s="44">
        <v>610</v>
      </c>
      <c r="AA584" s="44">
        <v>2000</v>
      </c>
      <c r="AB584" s="44" t="s">
        <v>4083</v>
      </c>
    </row>
    <row r="585" spans="1:28">
      <c r="A585" s="44" t="s">
        <v>50</v>
      </c>
      <c r="B585" s="44" t="s">
        <v>691</v>
      </c>
      <c r="C585" s="44" t="s">
        <v>741</v>
      </c>
      <c r="D585" s="44" t="s">
        <v>4097</v>
      </c>
      <c r="E585" s="44" t="s">
        <v>4098</v>
      </c>
      <c r="F585" s="44" t="s">
        <v>4099</v>
      </c>
      <c r="G585" s="44" t="s">
        <v>4100</v>
      </c>
      <c r="H585" s="44">
        <v>45300</v>
      </c>
      <c r="I585" s="44">
        <v>43035</v>
      </c>
      <c r="J585" s="44" t="s">
        <v>417</v>
      </c>
      <c r="K585" s="44" t="s">
        <v>71</v>
      </c>
      <c r="L585" s="44" t="s">
        <v>38</v>
      </c>
      <c r="M585" s="44" t="s">
        <v>887</v>
      </c>
      <c r="N585" s="44" t="s">
        <v>212</v>
      </c>
      <c r="O585" s="44" t="s">
        <v>4101</v>
      </c>
      <c r="P585" s="44" t="s">
        <v>4081</v>
      </c>
      <c r="Q585" s="44" t="s">
        <v>4102</v>
      </c>
      <c r="R585" s="44" t="s">
        <v>61</v>
      </c>
      <c r="S585" s="44" t="s">
        <v>62</v>
      </c>
      <c r="T585" s="44" t="s">
        <v>63</v>
      </c>
      <c r="U585" s="44" t="s">
        <v>46</v>
      </c>
      <c r="V585" s="44" t="s">
        <v>47</v>
      </c>
      <c r="W585" s="44" t="s">
        <v>48</v>
      </c>
      <c r="X585" s="44" t="s">
        <v>866</v>
      </c>
      <c r="Y585" s="44" t="s">
        <v>46</v>
      </c>
      <c r="Z585" s="44">
        <v>500</v>
      </c>
      <c r="AA585" s="44">
        <v>2000</v>
      </c>
      <c r="AB585" s="44" t="s">
        <v>4083</v>
      </c>
    </row>
    <row r="586" spans="1:28">
      <c r="A586" s="44" t="s">
        <v>50</v>
      </c>
      <c r="B586" s="44" t="s">
        <v>691</v>
      </c>
      <c r="C586" s="44" t="s">
        <v>741</v>
      </c>
      <c r="D586" s="44" t="s">
        <v>4103</v>
      </c>
      <c r="E586" s="44" t="s">
        <v>4104</v>
      </c>
      <c r="F586" s="44" t="s">
        <v>4105</v>
      </c>
      <c r="G586" s="44" t="s">
        <v>4106</v>
      </c>
      <c r="H586" s="44">
        <v>45300</v>
      </c>
      <c r="I586" s="44">
        <v>43035</v>
      </c>
      <c r="J586" s="44" t="s">
        <v>417</v>
      </c>
      <c r="K586" s="44" t="s">
        <v>71</v>
      </c>
      <c r="L586" s="44" t="s">
        <v>38</v>
      </c>
      <c r="M586" s="44" t="s">
        <v>887</v>
      </c>
      <c r="N586" s="44" t="s">
        <v>212</v>
      </c>
      <c r="O586" s="44" t="s">
        <v>4107</v>
      </c>
      <c r="P586" s="44" t="s">
        <v>4081</v>
      </c>
      <c r="Q586" s="44" t="s">
        <v>4102</v>
      </c>
      <c r="R586" s="44" t="s">
        <v>61</v>
      </c>
      <c r="S586" s="44" t="s">
        <v>62</v>
      </c>
      <c r="T586" s="44" t="s">
        <v>63</v>
      </c>
      <c r="U586" s="44" t="s">
        <v>46</v>
      </c>
      <c r="V586" s="44" t="s">
        <v>47</v>
      </c>
      <c r="W586" s="44" t="s">
        <v>48</v>
      </c>
      <c r="X586" s="44" t="s">
        <v>866</v>
      </c>
      <c r="Y586" s="44" t="s">
        <v>46</v>
      </c>
      <c r="Z586" s="44">
        <v>500</v>
      </c>
      <c r="AA586" s="44">
        <v>2000</v>
      </c>
      <c r="AB586" s="44" t="s">
        <v>4083</v>
      </c>
    </row>
    <row r="587" spans="1:28">
      <c r="A587" s="44" t="s">
        <v>50</v>
      </c>
      <c r="B587" s="44" t="s">
        <v>691</v>
      </c>
      <c r="C587" s="44" t="s">
        <v>741</v>
      </c>
      <c r="D587" s="44" t="s">
        <v>4108</v>
      </c>
      <c r="E587" s="44" t="s">
        <v>4109</v>
      </c>
      <c r="F587" s="44" t="s">
        <v>4110</v>
      </c>
      <c r="G587" s="44" t="s">
        <v>4111</v>
      </c>
      <c r="H587" s="44">
        <v>46300</v>
      </c>
      <c r="I587" s="44">
        <v>43985</v>
      </c>
      <c r="J587" s="44" t="s">
        <v>417</v>
      </c>
      <c r="K587" s="44" t="s">
        <v>71</v>
      </c>
      <c r="L587" s="44" t="s">
        <v>38</v>
      </c>
      <c r="M587" s="44" t="s">
        <v>887</v>
      </c>
      <c r="N587" s="44" t="s">
        <v>212</v>
      </c>
      <c r="O587" s="44" t="s">
        <v>4101</v>
      </c>
      <c r="P587" s="44" t="s">
        <v>223</v>
      </c>
      <c r="Q587" s="44" t="s">
        <v>4112</v>
      </c>
      <c r="R587" s="44" t="s">
        <v>61</v>
      </c>
      <c r="S587" s="44" t="s">
        <v>62</v>
      </c>
      <c r="T587" s="44" t="s">
        <v>63</v>
      </c>
      <c r="U587" s="44" t="s">
        <v>46</v>
      </c>
      <c r="V587" s="44" t="s">
        <v>47</v>
      </c>
      <c r="W587" s="44" t="s">
        <v>48</v>
      </c>
      <c r="X587" s="44" t="s">
        <v>866</v>
      </c>
      <c r="Y587" s="44" t="s">
        <v>46</v>
      </c>
      <c r="Z587" s="44">
        <v>610</v>
      </c>
      <c r="AA587" s="44">
        <v>2000</v>
      </c>
      <c r="AB587" s="44" t="s">
        <v>4083</v>
      </c>
    </row>
    <row r="588" spans="1:28">
      <c r="A588" s="44" t="s">
        <v>50</v>
      </c>
      <c r="B588" s="44" t="s">
        <v>691</v>
      </c>
      <c r="C588" s="44" t="s">
        <v>741</v>
      </c>
      <c r="D588" s="44" t="s">
        <v>4113</v>
      </c>
      <c r="E588" s="44" t="s">
        <v>4114</v>
      </c>
      <c r="F588" s="44" t="s">
        <v>4115</v>
      </c>
      <c r="G588" s="44" t="s">
        <v>4116</v>
      </c>
      <c r="H588" s="44">
        <v>46300</v>
      </c>
      <c r="I588" s="44">
        <v>43985</v>
      </c>
      <c r="J588" s="44" t="s">
        <v>417</v>
      </c>
      <c r="K588" s="44" t="s">
        <v>71</v>
      </c>
      <c r="L588" s="44" t="s">
        <v>38</v>
      </c>
      <c r="M588" s="44" t="s">
        <v>887</v>
      </c>
      <c r="N588" s="44" t="s">
        <v>212</v>
      </c>
      <c r="O588" s="44" t="s">
        <v>4107</v>
      </c>
      <c r="P588" s="44" t="s">
        <v>223</v>
      </c>
      <c r="Q588" s="44" t="s">
        <v>4112</v>
      </c>
      <c r="R588" s="44" t="s">
        <v>61</v>
      </c>
      <c r="S588" s="44" t="s">
        <v>62</v>
      </c>
      <c r="T588" s="44" t="s">
        <v>63</v>
      </c>
      <c r="U588" s="44" t="s">
        <v>46</v>
      </c>
      <c r="V588" s="44" t="s">
        <v>47</v>
      </c>
      <c r="W588" s="44" t="s">
        <v>48</v>
      </c>
      <c r="X588" s="44" t="s">
        <v>866</v>
      </c>
      <c r="Y588" s="44" t="s">
        <v>46</v>
      </c>
      <c r="Z588" s="44">
        <v>610</v>
      </c>
      <c r="AA588" s="44">
        <v>2000</v>
      </c>
      <c r="AB588" s="44" t="s">
        <v>4083</v>
      </c>
    </row>
    <row r="589" spans="1:28">
      <c r="A589" s="44" t="s">
        <v>50</v>
      </c>
      <c r="B589" s="44" t="s">
        <v>691</v>
      </c>
      <c r="C589" s="44" t="s">
        <v>741</v>
      </c>
      <c r="D589" s="44" t="s">
        <v>4117</v>
      </c>
      <c r="E589" s="44" t="s">
        <v>4118</v>
      </c>
      <c r="F589" s="44" t="s">
        <v>4119</v>
      </c>
      <c r="G589" s="44" t="s">
        <v>4120</v>
      </c>
      <c r="H589" s="44">
        <v>47300</v>
      </c>
      <c r="I589" s="44">
        <v>44935</v>
      </c>
      <c r="J589" s="44" t="s">
        <v>417</v>
      </c>
      <c r="K589" s="44" t="s">
        <v>71</v>
      </c>
      <c r="L589" s="44" t="s">
        <v>38</v>
      </c>
      <c r="M589" s="44" t="s">
        <v>887</v>
      </c>
      <c r="N589" s="44" t="s">
        <v>4092</v>
      </c>
      <c r="O589" s="44" t="s">
        <v>4101</v>
      </c>
      <c r="P589" s="44" t="s">
        <v>4081</v>
      </c>
      <c r="Q589" s="44" t="s">
        <v>4102</v>
      </c>
      <c r="R589" s="44" t="s">
        <v>61</v>
      </c>
      <c r="S589" s="44" t="s">
        <v>62</v>
      </c>
      <c r="T589" s="44" t="s">
        <v>63</v>
      </c>
      <c r="U589" s="44" t="s">
        <v>46</v>
      </c>
      <c r="V589" s="44" t="s">
        <v>47</v>
      </c>
      <c r="W589" s="44" t="s">
        <v>48</v>
      </c>
      <c r="X589" s="44" t="s">
        <v>866</v>
      </c>
      <c r="Y589" s="44" t="s">
        <v>46</v>
      </c>
      <c r="Z589" s="44">
        <v>500</v>
      </c>
      <c r="AA589" s="44">
        <v>2000</v>
      </c>
      <c r="AB589" s="44" t="s">
        <v>4083</v>
      </c>
    </row>
    <row r="590" spans="1:28">
      <c r="A590" s="44" t="s">
        <v>50</v>
      </c>
      <c r="B590" s="44" t="s">
        <v>691</v>
      </c>
      <c r="C590" s="44" t="s">
        <v>741</v>
      </c>
      <c r="D590" s="44" t="s">
        <v>4121</v>
      </c>
      <c r="E590" s="44" t="s">
        <v>4122</v>
      </c>
      <c r="F590" s="44" t="s">
        <v>4123</v>
      </c>
      <c r="G590" s="44" t="s">
        <v>4124</v>
      </c>
      <c r="H590" s="44">
        <v>47300</v>
      </c>
      <c r="I590" s="44">
        <v>44935</v>
      </c>
      <c r="J590" s="44" t="s">
        <v>417</v>
      </c>
      <c r="K590" s="44" t="s">
        <v>71</v>
      </c>
      <c r="L590" s="44" t="s">
        <v>38</v>
      </c>
      <c r="M590" s="44" t="s">
        <v>887</v>
      </c>
      <c r="N590" s="44" t="s">
        <v>4092</v>
      </c>
      <c r="O590" s="44" t="s">
        <v>4107</v>
      </c>
      <c r="P590" s="44" t="s">
        <v>4081</v>
      </c>
      <c r="Q590" s="44" t="s">
        <v>4102</v>
      </c>
      <c r="R590" s="44" t="s">
        <v>61</v>
      </c>
      <c r="S590" s="44" t="s">
        <v>62</v>
      </c>
      <c r="T590" s="44" t="s">
        <v>63</v>
      </c>
      <c r="U590" s="44" t="s">
        <v>46</v>
      </c>
      <c r="V590" s="44" t="s">
        <v>47</v>
      </c>
      <c r="W590" s="44" t="s">
        <v>48</v>
      </c>
      <c r="X590" s="44" t="s">
        <v>866</v>
      </c>
      <c r="Y590" s="44" t="s">
        <v>46</v>
      </c>
      <c r="Z590" s="44">
        <v>500</v>
      </c>
      <c r="AA590" s="44">
        <v>2000</v>
      </c>
      <c r="AB590" s="44" t="s">
        <v>4083</v>
      </c>
    </row>
    <row r="591" spans="1:28">
      <c r="A591" s="44" t="s">
        <v>50</v>
      </c>
      <c r="B591" s="44" t="s">
        <v>691</v>
      </c>
      <c r="C591" s="44" t="s">
        <v>741</v>
      </c>
      <c r="D591" s="44" t="s">
        <v>4125</v>
      </c>
      <c r="E591" s="44" t="s">
        <v>4126</v>
      </c>
      <c r="F591" s="44" t="s">
        <v>4127</v>
      </c>
      <c r="G591" s="44" t="s">
        <v>4128</v>
      </c>
      <c r="H591" s="44">
        <v>48300</v>
      </c>
      <c r="I591" s="44">
        <v>44885</v>
      </c>
      <c r="J591" s="44" t="s">
        <v>295</v>
      </c>
      <c r="K591" s="44" t="s">
        <v>56</v>
      </c>
      <c r="L591" s="44" t="s">
        <v>38</v>
      </c>
      <c r="M591" s="44" t="s">
        <v>4129</v>
      </c>
      <c r="N591" s="44" t="s">
        <v>4092</v>
      </c>
      <c r="O591" s="44" t="s">
        <v>4101</v>
      </c>
      <c r="P591" s="44" t="s">
        <v>223</v>
      </c>
      <c r="Q591" s="44" t="s">
        <v>4112</v>
      </c>
      <c r="R591" s="44" t="s">
        <v>61</v>
      </c>
      <c r="S591" s="44" t="s">
        <v>62</v>
      </c>
      <c r="T591" s="44" t="s">
        <v>63</v>
      </c>
      <c r="U591" s="44" t="s">
        <v>46</v>
      </c>
      <c r="V591" s="44" t="s">
        <v>47</v>
      </c>
      <c r="W591" s="44" t="s">
        <v>48</v>
      </c>
      <c r="X591" s="44" t="s">
        <v>866</v>
      </c>
      <c r="Y591" s="44" t="s">
        <v>46</v>
      </c>
      <c r="Z591" s="44">
        <v>610</v>
      </c>
      <c r="AA591" s="44">
        <v>2000</v>
      </c>
      <c r="AB591" s="44" t="s">
        <v>4083</v>
      </c>
    </row>
    <row r="592" spans="1:28">
      <c r="A592" s="44" t="s">
        <v>50</v>
      </c>
      <c r="B592" s="44" t="s">
        <v>691</v>
      </c>
      <c r="C592" s="44" t="s">
        <v>741</v>
      </c>
      <c r="D592" s="44" t="s">
        <v>4130</v>
      </c>
      <c r="E592" s="44" t="s">
        <v>4131</v>
      </c>
      <c r="F592" s="44" t="s">
        <v>4132</v>
      </c>
      <c r="G592" s="44" t="s">
        <v>4133</v>
      </c>
      <c r="H592" s="44">
        <v>48300</v>
      </c>
      <c r="I592" s="44">
        <v>44885</v>
      </c>
      <c r="J592" s="44" t="s">
        <v>295</v>
      </c>
      <c r="K592" s="44" t="s">
        <v>56</v>
      </c>
      <c r="L592" s="44" t="s">
        <v>38</v>
      </c>
      <c r="M592" s="44" t="s">
        <v>4129</v>
      </c>
      <c r="N592" s="44" t="s">
        <v>4092</v>
      </c>
      <c r="O592" s="44" t="s">
        <v>4107</v>
      </c>
      <c r="P592" s="44" t="s">
        <v>223</v>
      </c>
      <c r="Q592" s="44" t="s">
        <v>4112</v>
      </c>
      <c r="R592" s="44" t="s">
        <v>61</v>
      </c>
      <c r="S592" s="44" t="s">
        <v>62</v>
      </c>
      <c r="T592" s="44" t="s">
        <v>63</v>
      </c>
      <c r="U592" s="44" t="s">
        <v>46</v>
      </c>
      <c r="V592" s="44" t="s">
        <v>47</v>
      </c>
      <c r="W592" s="44" t="s">
        <v>48</v>
      </c>
      <c r="X592" s="44" t="s">
        <v>866</v>
      </c>
      <c r="Y592" s="44" t="s">
        <v>46</v>
      </c>
      <c r="Z592" s="44">
        <v>610</v>
      </c>
      <c r="AA592" s="44">
        <v>2000</v>
      </c>
      <c r="AB592" s="44" t="s">
        <v>4083</v>
      </c>
    </row>
    <row r="593" spans="1:28">
      <c r="A593" s="44" t="s">
        <v>155</v>
      </c>
      <c r="B593" s="44" t="s">
        <v>691</v>
      </c>
      <c r="C593" s="44" t="s">
        <v>741</v>
      </c>
      <c r="D593" s="44" t="s">
        <v>4134</v>
      </c>
      <c r="E593" s="44" t="s">
        <v>4135</v>
      </c>
      <c r="F593" s="44" t="s">
        <v>4136</v>
      </c>
      <c r="G593" s="44" t="s">
        <v>4137</v>
      </c>
      <c r="H593" s="44">
        <v>6290</v>
      </c>
      <c r="I593" s="44">
        <v>6090</v>
      </c>
      <c r="J593" s="44" t="s">
        <v>795</v>
      </c>
      <c r="K593" s="44" t="s">
        <v>113</v>
      </c>
      <c r="L593" s="44" t="s">
        <v>38</v>
      </c>
      <c r="M593" s="44" t="s">
        <v>4138</v>
      </c>
      <c r="N593" s="44" t="s">
        <v>1243</v>
      </c>
      <c r="O593" s="44" t="s">
        <v>4139</v>
      </c>
      <c r="P593" s="44" t="s">
        <v>46</v>
      </c>
      <c r="Q593" s="44" t="s">
        <v>4140</v>
      </c>
      <c r="R593" s="44" t="s">
        <v>106</v>
      </c>
      <c r="S593" s="44" t="s">
        <v>45</v>
      </c>
      <c r="T593" s="44" t="s">
        <v>46</v>
      </c>
      <c r="U593" s="44" t="s">
        <v>46</v>
      </c>
      <c r="V593" s="44" t="s">
        <v>47</v>
      </c>
      <c r="W593" s="44" t="s">
        <v>46</v>
      </c>
      <c r="X593" s="44" t="s">
        <v>4141</v>
      </c>
      <c r="Y593" s="44" t="s">
        <v>46</v>
      </c>
      <c r="Z593" s="44" t="s">
        <v>46</v>
      </c>
      <c r="AA593" s="44" t="s">
        <v>46</v>
      </c>
      <c r="AB593" s="44" t="s">
        <v>4142</v>
      </c>
    </row>
    <row r="594" spans="1:28">
      <c r="A594" s="44" t="s">
        <v>166</v>
      </c>
      <c r="B594" s="44" t="s">
        <v>691</v>
      </c>
      <c r="C594" s="44" t="s">
        <v>692</v>
      </c>
      <c r="D594" s="44" t="s">
        <v>4143</v>
      </c>
      <c r="E594" s="44" t="s">
        <v>4144</v>
      </c>
      <c r="F594" s="44" t="s">
        <v>4145</v>
      </c>
      <c r="G594" s="44" t="s">
        <v>4146</v>
      </c>
      <c r="H594" s="44">
        <v>4990</v>
      </c>
      <c r="I594" s="44">
        <v>4590</v>
      </c>
      <c r="J594" s="44" t="s">
        <v>707</v>
      </c>
      <c r="K594" s="44" t="s">
        <v>181</v>
      </c>
      <c r="L594" s="44" t="s">
        <v>181</v>
      </c>
      <c r="M594" s="44" t="s">
        <v>4147</v>
      </c>
      <c r="N594" s="44" t="s">
        <v>698</v>
      </c>
      <c r="O594" s="44" t="s">
        <v>709</v>
      </c>
      <c r="P594" s="44" t="s">
        <v>4148</v>
      </c>
      <c r="Q594" s="44" t="s">
        <v>4149</v>
      </c>
      <c r="R594" s="44" t="s">
        <v>61</v>
      </c>
      <c r="S594" s="44" t="s">
        <v>62</v>
      </c>
      <c r="T594" s="44" t="s">
        <v>712</v>
      </c>
      <c r="U594" s="44" t="s">
        <v>46</v>
      </c>
      <c r="V594" s="44" t="s">
        <v>47</v>
      </c>
      <c r="W594" s="44" t="s">
        <v>46</v>
      </c>
      <c r="X594" s="44" t="s">
        <v>46</v>
      </c>
      <c r="Y594" s="44" t="s">
        <v>46</v>
      </c>
      <c r="Z594" s="44" t="s">
        <v>46</v>
      </c>
      <c r="AA594" s="44" t="s">
        <v>46</v>
      </c>
      <c r="AB594" s="44" t="s">
        <v>4150</v>
      </c>
    </row>
    <row r="595" spans="1:28">
      <c r="A595" s="44" t="s">
        <v>166</v>
      </c>
      <c r="B595" s="44" t="s">
        <v>691</v>
      </c>
      <c r="C595" s="44" t="s">
        <v>692</v>
      </c>
      <c r="D595" s="44" t="s">
        <v>4151</v>
      </c>
      <c r="E595" s="44" t="s">
        <v>4152</v>
      </c>
      <c r="F595" s="44" t="s">
        <v>4153</v>
      </c>
      <c r="G595" s="44" t="s">
        <v>4154</v>
      </c>
      <c r="H595" s="44">
        <v>4990</v>
      </c>
      <c r="I595" s="44">
        <v>4590</v>
      </c>
      <c r="J595" s="44" t="s">
        <v>3244</v>
      </c>
      <c r="K595" s="44" t="s">
        <v>181</v>
      </c>
      <c r="L595" s="44" t="s">
        <v>181</v>
      </c>
      <c r="M595" s="44" t="s">
        <v>4147</v>
      </c>
      <c r="N595" s="44" t="s">
        <v>698</v>
      </c>
      <c r="O595" s="44" t="s">
        <v>719</v>
      </c>
      <c r="P595" s="44" t="s">
        <v>4148</v>
      </c>
      <c r="Q595" s="44" t="s">
        <v>4149</v>
      </c>
      <c r="R595" s="44" t="s">
        <v>61</v>
      </c>
      <c r="S595" s="44" t="s">
        <v>62</v>
      </c>
      <c r="T595" s="44" t="s">
        <v>712</v>
      </c>
      <c r="U595" s="44" t="s">
        <v>46</v>
      </c>
      <c r="V595" s="44" t="s">
        <v>47</v>
      </c>
      <c r="W595" s="44" t="s">
        <v>46</v>
      </c>
      <c r="X595" s="44" t="s">
        <v>46</v>
      </c>
      <c r="Y595" s="44" t="s">
        <v>46</v>
      </c>
      <c r="Z595" s="44" t="s">
        <v>46</v>
      </c>
      <c r="AA595" s="44" t="s">
        <v>46</v>
      </c>
      <c r="AB595" s="44" t="s">
        <v>4155</v>
      </c>
    </row>
    <row r="596" spans="1:28">
      <c r="A596" s="44" t="s">
        <v>155</v>
      </c>
      <c r="B596" s="44" t="s">
        <v>691</v>
      </c>
      <c r="C596" s="44" t="s">
        <v>692</v>
      </c>
      <c r="D596" s="44" t="s">
        <v>4156</v>
      </c>
      <c r="E596" s="44" t="s">
        <v>4157</v>
      </c>
      <c r="F596" s="44" t="s">
        <v>4158</v>
      </c>
      <c r="G596" s="44" t="s">
        <v>4159</v>
      </c>
      <c r="H596" s="44">
        <v>1890</v>
      </c>
      <c r="I596" s="44">
        <v>1690</v>
      </c>
      <c r="J596" s="44" t="s">
        <v>4160</v>
      </c>
      <c r="K596" s="44" t="s">
        <v>71</v>
      </c>
      <c r="L596" s="44" t="s">
        <v>38</v>
      </c>
      <c r="M596" s="44" t="s">
        <v>4161</v>
      </c>
      <c r="N596" s="44" t="s">
        <v>444</v>
      </c>
      <c r="O596" s="44" t="s">
        <v>287</v>
      </c>
      <c r="P596" s="44" t="s">
        <v>4162</v>
      </c>
      <c r="Q596" s="44" t="s">
        <v>4163</v>
      </c>
      <c r="R596" s="44" t="s">
        <v>44</v>
      </c>
      <c r="S596" s="44" t="s">
        <v>45</v>
      </c>
      <c r="T596" s="44" t="s">
        <v>46</v>
      </c>
      <c r="U596" s="44" t="s">
        <v>46</v>
      </c>
      <c r="V596" s="44" t="s">
        <v>47</v>
      </c>
      <c r="W596" s="44" t="s">
        <v>46</v>
      </c>
      <c r="X596" s="44" t="s">
        <v>46</v>
      </c>
      <c r="Y596" s="44" t="s">
        <v>46</v>
      </c>
      <c r="Z596" s="44" t="s">
        <v>46</v>
      </c>
      <c r="AA596" s="44" t="s">
        <v>46</v>
      </c>
      <c r="AB596" s="44" t="s">
        <v>4164</v>
      </c>
    </row>
    <row r="597" spans="1:28">
      <c r="A597" s="44" t="s">
        <v>155</v>
      </c>
      <c r="B597" s="44" t="s">
        <v>691</v>
      </c>
      <c r="C597" s="44" t="s">
        <v>692</v>
      </c>
      <c r="D597" s="44" t="s">
        <v>4165</v>
      </c>
      <c r="E597" s="44" t="s">
        <v>4166</v>
      </c>
      <c r="F597" s="44" t="s">
        <v>4167</v>
      </c>
      <c r="G597" s="44" t="s">
        <v>4168</v>
      </c>
      <c r="H597" s="44">
        <v>3090</v>
      </c>
      <c r="I597" s="44">
        <v>2690</v>
      </c>
      <c r="J597" s="44" t="s">
        <v>1582</v>
      </c>
      <c r="K597" s="44" t="s">
        <v>71</v>
      </c>
      <c r="L597" s="44" t="s">
        <v>38</v>
      </c>
      <c r="M597" s="44" t="s">
        <v>4169</v>
      </c>
      <c r="N597" s="44" t="s">
        <v>489</v>
      </c>
      <c r="O597" s="44" t="s">
        <v>287</v>
      </c>
      <c r="P597" s="44" t="s">
        <v>490</v>
      </c>
      <c r="Q597" s="44" t="s">
        <v>46</v>
      </c>
      <c r="R597" s="44" t="s">
        <v>44</v>
      </c>
      <c r="S597" s="44" t="s">
        <v>45</v>
      </c>
      <c r="T597" s="44" t="s">
        <v>46</v>
      </c>
      <c r="U597" s="44" t="s">
        <v>46</v>
      </c>
      <c r="V597" s="44" t="s">
        <v>47</v>
      </c>
      <c r="W597" s="44" t="s">
        <v>46</v>
      </c>
      <c r="X597" s="44" t="s">
        <v>46</v>
      </c>
      <c r="Y597" s="44" t="s">
        <v>46</v>
      </c>
      <c r="Z597" s="44" t="s">
        <v>46</v>
      </c>
      <c r="AA597" s="44" t="s">
        <v>46</v>
      </c>
      <c r="AB597" s="44" t="s">
        <v>4170</v>
      </c>
    </row>
    <row r="598" spans="1:28">
      <c r="A598" s="44" t="s">
        <v>155</v>
      </c>
      <c r="B598" s="44" t="s">
        <v>691</v>
      </c>
      <c r="C598" s="44" t="s">
        <v>692</v>
      </c>
      <c r="D598" s="44" t="s">
        <v>4171</v>
      </c>
      <c r="E598" s="44" t="s">
        <v>4172</v>
      </c>
      <c r="F598" s="44" t="s">
        <v>4173</v>
      </c>
      <c r="G598" s="44" t="s">
        <v>4174</v>
      </c>
      <c r="H598" s="44">
        <v>3290</v>
      </c>
      <c r="I598" s="44">
        <v>2790</v>
      </c>
      <c r="J598" s="44" t="s">
        <v>1582</v>
      </c>
      <c r="K598" s="44" t="s">
        <v>71</v>
      </c>
      <c r="L598" s="44" t="s">
        <v>38</v>
      </c>
      <c r="M598" s="44" t="s">
        <v>4169</v>
      </c>
      <c r="N598" s="44" t="s">
        <v>489</v>
      </c>
      <c r="O598" s="44" t="s">
        <v>287</v>
      </c>
      <c r="P598" s="44" t="s">
        <v>774</v>
      </c>
      <c r="Q598" s="44" t="s">
        <v>46</v>
      </c>
      <c r="R598" s="44" t="s">
        <v>44</v>
      </c>
      <c r="S598" s="44" t="s">
        <v>45</v>
      </c>
      <c r="T598" s="44" t="s">
        <v>46</v>
      </c>
      <c r="U598" s="44" t="s">
        <v>46</v>
      </c>
      <c r="V598" s="44" t="s">
        <v>47</v>
      </c>
      <c r="W598" s="44" t="s">
        <v>46</v>
      </c>
      <c r="X598" s="44" t="s">
        <v>46</v>
      </c>
      <c r="Y598" s="44" t="s">
        <v>46</v>
      </c>
      <c r="Z598" s="44" t="s">
        <v>46</v>
      </c>
      <c r="AA598" s="44" t="s">
        <v>46</v>
      </c>
      <c r="AB598" s="44" t="s">
        <v>4170</v>
      </c>
    </row>
    <row r="599" spans="1:28">
      <c r="A599" s="44" t="s">
        <v>155</v>
      </c>
      <c r="B599" s="44" t="s">
        <v>691</v>
      </c>
      <c r="C599" s="44" t="s">
        <v>692</v>
      </c>
      <c r="D599" s="44" t="s">
        <v>4175</v>
      </c>
      <c r="E599" s="44" t="s">
        <v>4176</v>
      </c>
      <c r="F599" s="44" t="s">
        <v>4177</v>
      </c>
      <c r="G599" s="44" t="s">
        <v>4178</v>
      </c>
      <c r="H599" s="44">
        <v>2390</v>
      </c>
      <c r="I599" s="44">
        <v>2190</v>
      </c>
      <c r="J599" s="44" t="s">
        <v>1582</v>
      </c>
      <c r="K599" s="44" t="s">
        <v>71</v>
      </c>
      <c r="L599" s="44" t="s">
        <v>38</v>
      </c>
      <c r="M599" s="44" t="s">
        <v>4169</v>
      </c>
      <c r="N599" s="44" t="s">
        <v>489</v>
      </c>
      <c r="O599" s="44" t="s">
        <v>306</v>
      </c>
      <c r="P599" s="44" t="s">
        <v>4179</v>
      </c>
      <c r="Q599" s="44" t="s">
        <v>46</v>
      </c>
      <c r="R599" s="44" t="s">
        <v>61</v>
      </c>
      <c r="S599" s="44" t="s">
        <v>45</v>
      </c>
      <c r="T599" s="44" t="s">
        <v>46</v>
      </c>
      <c r="U599" s="44" t="s">
        <v>46</v>
      </c>
      <c r="V599" s="44" t="s">
        <v>47</v>
      </c>
      <c r="W599" s="44" t="s">
        <v>46</v>
      </c>
      <c r="X599" s="44" t="s">
        <v>46</v>
      </c>
      <c r="Y599" s="44" t="s">
        <v>46</v>
      </c>
      <c r="Z599" s="44" t="s">
        <v>46</v>
      </c>
      <c r="AA599" s="44" t="s">
        <v>46</v>
      </c>
      <c r="AB599" s="44" t="s">
        <v>4180</v>
      </c>
    </row>
    <row r="600" spans="1:28">
      <c r="A600" s="44" t="s">
        <v>155</v>
      </c>
      <c r="B600" s="44" t="s">
        <v>691</v>
      </c>
      <c r="C600" s="44" t="s">
        <v>4181</v>
      </c>
      <c r="D600" s="44" t="s">
        <v>4182</v>
      </c>
      <c r="E600" s="44" t="s">
        <v>4183</v>
      </c>
      <c r="F600" s="44" t="s">
        <v>4184</v>
      </c>
      <c r="G600" s="44" t="s">
        <v>4185</v>
      </c>
      <c r="H600" s="44">
        <v>19800</v>
      </c>
      <c r="I600" s="44">
        <v>14990</v>
      </c>
      <c r="J600" s="44" t="s">
        <v>46</v>
      </c>
      <c r="K600" s="44" t="s">
        <v>46</v>
      </c>
      <c r="L600" s="44" t="s">
        <v>367</v>
      </c>
      <c r="M600" s="44" t="s">
        <v>4186</v>
      </c>
      <c r="N600" s="44" t="s">
        <v>46</v>
      </c>
      <c r="O600" s="44" t="s">
        <v>306</v>
      </c>
      <c r="P600" s="44" t="s">
        <v>46</v>
      </c>
      <c r="Q600" s="44" t="s">
        <v>46</v>
      </c>
      <c r="R600" s="44" t="s">
        <v>46</v>
      </c>
      <c r="S600" s="44" t="s">
        <v>45</v>
      </c>
      <c r="T600" s="44" t="s">
        <v>46</v>
      </c>
      <c r="U600" s="44" t="s">
        <v>46</v>
      </c>
      <c r="V600" s="44" t="s">
        <v>46</v>
      </c>
      <c r="W600" s="44" t="s">
        <v>46</v>
      </c>
      <c r="X600" s="44" t="s">
        <v>46</v>
      </c>
      <c r="Y600" s="44" t="s">
        <v>46</v>
      </c>
      <c r="Z600" s="44" t="s">
        <v>46</v>
      </c>
      <c r="AA600" s="44" t="s">
        <v>46</v>
      </c>
      <c r="AB600" s="44" t="s">
        <v>46</v>
      </c>
    </row>
    <row r="601" spans="1:28">
      <c r="A601" s="44" t="s">
        <v>29</v>
      </c>
      <c r="B601" s="44" t="s">
        <v>691</v>
      </c>
      <c r="C601" s="44" t="s">
        <v>741</v>
      </c>
      <c r="D601" s="44" t="s">
        <v>4187</v>
      </c>
      <c r="E601" s="44" t="s">
        <v>4188</v>
      </c>
      <c r="F601" s="44" t="s">
        <v>4189</v>
      </c>
      <c r="G601" s="44" t="s">
        <v>4190</v>
      </c>
      <c r="H601" s="44">
        <v>37900</v>
      </c>
      <c r="I601" s="44">
        <v>35626</v>
      </c>
      <c r="J601" s="44" t="s">
        <v>3377</v>
      </c>
      <c r="K601" s="44" t="s">
        <v>71</v>
      </c>
      <c r="L601" s="44" t="s">
        <v>38</v>
      </c>
      <c r="M601" s="44" t="s">
        <v>46</v>
      </c>
      <c r="N601" s="44" t="s">
        <v>286</v>
      </c>
      <c r="O601" s="44" t="s">
        <v>287</v>
      </c>
      <c r="P601" s="44" t="s">
        <v>4006</v>
      </c>
      <c r="Q601" s="44" t="s">
        <v>4191</v>
      </c>
      <c r="R601" s="44" t="s">
        <v>61</v>
      </c>
      <c r="S601" s="44" t="s">
        <v>77</v>
      </c>
      <c r="T601" s="44" t="s">
        <v>46</v>
      </c>
      <c r="U601" s="44" t="s">
        <v>78</v>
      </c>
      <c r="V601" s="44" t="s">
        <v>47</v>
      </c>
      <c r="W601" s="44" t="s">
        <v>502</v>
      </c>
      <c r="X601" s="44" t="s">
        <v>857</v>
      </c>
      <c r="Y601" s="44" t="s">
        <v>46</v>
      </c>
      <c r="Z601" s="44" t="s">
        <v>46</v>
      </c>
      <c r="AA601" s="44" t="s">
        <v>46</v>
      </c>
      <c r="AB601" s="44" t="s">
        <v>4192</v>
      </c>
    </row>
    <row r="602" spans="1:28">
      <c r="A602" s="44" t="s">
        <v>29</v>
      </c>
      <c r="B602" s="44" t="s">
        <v>691</v>
      </c>
      <c r="C602" s="44" t="s">
        <v>741</v>
      </c>
      <c r="D602" s="44" t="s">
        <v>4193</v>
      </c>
      <c r="E602" s="44" t="s">
        <v>4194</v>
      </c>
      <c r="F602" s="44" t="s">
        <v>4195</v>
      </c>
      <c r="G602" s="44" t="s">
        <v>4196</v>
      </c>
      <c r="H602" s="44">
        <v>56900</v>
      </c>
      <c r="I602" s="44">
        <v>53486</v>
      </c>
      <c r="J602" s="44" t="s">
        <v>3377</v>
      </c>
      <c r="K602" s="44" t="s">
        <v>71</v>
      </c>
      <c r="L602" s="44" t="s">
        <v>38</v>
      </c>
      <c r="M602" s="44" t="s">
        <v>46</v>
      </c>
      <c r="N602" s="44" t="s">
        <v>286</v>
      </c>
      <c r="O602" s="44" t="s">
        <v>863</v>
      </c>
      <c r="P602" s="44" t="s">
        <v>4006</v>
      </c>
      <c r="Q602" s="44" t="s">
        <v>4197</v>
      </c>
      <c r="R602" s="44" t="s">
        <v>61</v>
      </c>
      <c r="S602" s="44" t="s">
        <v>77</v>
      </c>
      <c r="T602" s="44" t="s">
        <v>46</v>
      </c>
      <c r="U602" s="44" t="s">
        <v>78</v>
      </c>
      <c r="V602" s="44" t="s">
        <v>47</v>
      </c>
      <c r="W602" s="44" t="s">
        <v>502</v>
      </c>
      <c r="X602" s="44" t="s">
        <v>749</v>
      </c>
      <c r="Y602" s="44" t="s">
        <v>46</v>
      </c>
      <c r="Z602" s="44" t="s">
        <v>46</v>
      </c>
      <c r="AA602" s="44" t="s">
        <v>46</v>
      </c>
      <c r="AB602" s="44" t="s">
        <v>4198</v>
      </c>
    </row>
    <row r="603" spans="1:28">
      <c r="A603" s="44" t="s">
        <v>29</v>
      </c>
      <c r="B603" s="44" t="s">
        <v>691</v>
      </c>
      <c r="C603" s="44" t="s">
        <v>741</v>
      </c>
      <c r="D603" s="44" t="s">
        <v>4199</v>
      </c>
      <c r="E603" s="44" t="s">
        <v>4200</v>
      </c>
      <c r="F603" s="44" t="s">
        <v>4201</v>
      </c>
      <c r="G603" s="44" t="s">
        <v>4202</v>
      </c>
      <c r="H603" s="44">
        <v>56900</v>
      </c>
      <c r="I603" s="44">
        <v>53486</v>
      </c>
      <c r="J603" s="44" t="s">
        <v>3377</v>
      </c>
      <c r="K603" s="44" t="s">
        <v>71</v>
      </c>
      <c r="L603" s="44" t="s">
        <v>38</v>
      </c>
      <c r="M603" s="44" t="s">
        <v>46</v>
      </c>
      <c r="N603" s="44" t="s">
        <v>286</v>
      </c>
      <c r="O603" s="44" t="s">
        <v>287</v>
      </c>
      <c r="P603" s="44" t="s">
        <v>4006</v>
      </c>
      <c r="Q603" s="44" t="s">
        <v>4197</v>
      </c>
      <c r="R603" s="44" t="s">
        <v>61</v>
      </c>
      <c r="S603" s="44" t="s">
        <v>77</v>
      </c>
      <c r="T603" s="44" t="s">
        <v>46</v>
      </c>
      <c r="U603" s="44" t="s">
        <v>78</v>
      </c>
      <c r="V603" s="44" t="s">
        <v>47</v>
      </c>
      <c r="W603" s="44" t="s">
        <v>502</v>
      </c>
      <c r="X603" s="44" t="s">
        <v>749</v>
      </c>
      <c r="Y603" s="44" t="s">
        <v>46</v>
      </c>
      <c r="Z603" s="44" t="s">
        <v>46</v>
      </c>
      <c r="AA603" s="44" t="s">
        <v>46</v>
      </c>
      <c r="AB603" s="44" t="s">
        <v>4198</v>
      </c>
    </row>
    <row r="604" spans="1:28">
      <c r="A604" s="44" t="s">
        <v>29</v>
      </c>
      <c r="B604" s="44" t="s">
        <v>691</v>
      </c>
      <c r="C604" s="44" t="s">
        <v>741</v>
      </c>
      <c r="D604" s="44" t="s">
        <v>4203</v>
      </c>
      <c r="E604" s="44" t="s">
        <v>4204</v>
      </c>
      <c r="F604" s="44" t="s">
        <v>4205</v>
      </c>
      <c r="G604" s="44" t="s">
        <v>4206</v>
      </c>
      <c r="H604" s="44">
        <v>59900</v>
      </c>
      <c r="I604" s="44">
        <v>56306</v>
      </c>
      <c r="J604" s="44" t="s">
        <v>3377</v>
      </c>
      <c r="K604" s="44" t="s">
        <v>71</v>
      </c>
      <c r="L604" s="44" t="s">
        <v>38</v>
      </c>
      <c r="M604" s="44" t="s">
        <v>46</v>
      </c>
      <c r="N604" s="44" t="s">
        <v>286</v>
      </c>
      <c r="O604" s="44" t="s">
        <v>287</v>
      </c>
      <c r="P604" s="44" t="s">
        <v>3992</v>
      </c>
      <c r="Q604" s="44" t="s">
        <v>4207</v>
      </c>
      <c r="R604" s="44" t="s">
        <v>61</v>
      </c>
      <c r="S604" s="44" t="s">
        <v>77</v>
      </c>
      <c r="T604" s="44" t="s">
        <v>46</v>
      </c>
      <c r="U604" s="44" t="s">
        <v>78</v>
      </c>
      <c r="V604" s="44" t="s">
        <v>47</v>
      </c>
      <c r="W604" s="44" t="s">
        <v>502</v>
      </c>
      <c r="X604" s="44" t="s">
        <v>4208</v>
      </c>
      <c r="Y604" s="44" t="s">
        <v>46</v>
      </c>
      <c r="Z604" s="44" t="s">
        <v>46</v>
      </c>
      <c r="AA604" s="44" t="s">
        <v>46</v>
      </c>
      <c r="AB604" s="44" t="s">
        <v>4209</v>
      </c>
    </row>
    <row r="605" spans="1:28">
      <c r="A605" s="44" t="s">
        <v>29</v>
      </c>
      <c r="B605" s="44" t="s">
        <v>691</v>
      </c>
      <c r="C605" s="44" t="s">
        <v>741</v>
      </c>
      <c r="D605" s="44" t="s">
        <v>4210</v>
      </c>
      <c r="E605" s="44" t="s">
        <v>4211</v>
      </c>
      <c r="F605" s="44" t="s">
        <v>4212</v>
      </c>
      <c r="G605" s="44" t="s">
        <v>4213</v>
      </c>
      <c r="H605" s="44">
        <v>59900</v>
      </c>
      <c r="I605" s="44">
        <v>56306</v>
      </c>
      <c r="J605" s="44" t="s">
        <v>3377</v>
      </c>
      <c r="K605" s="44" t="s">
        <v>71</v>
      </c>
      <c r="L605" s="44" t="s">
        <v>38</v>
      </c>
      <c r="M605" s="44" t="s">
        <v>46</v>
      </c>
      <c r="N605" s="44" t="s">
        <v>286</v>
      </c>
      <c r="O605" s="44" t="s">
        <v>306</v>
      </c>
      <c r="P605" s="44" t="s">
        <v>3992</v>
      </c>
      <c r="Q605" s="44" t="s">
        <v>4207</v>
      </c>
      <c r="R605" s="44" t="s">
        <v>61</v>
      </c>
      <c r="S605" s="44" t="s">
        <v>77</v>
      </c>
      <c r="T605" s="44" t="s">
        <v>46</v>
      </c>
      <c r="U605" s="44" t="s">
        <v>78</v>
      </c>
      <c r="V605" s="44" t="s">
        <v>47</v>
      </c>
      <c r="W605" s="44" t="s">
        <v>502</v>
      </c>
      <c r="X605" s="44" t="s">
        <v>4208</v>
      </c>
      <c r="Y605" s="44" t="s">
        <v>46</v>
      </c>
      <c r="Z605" s="44" t="s">
        <v>46</v>
      </c>
      <c r="AA605" s="44" t="s">
        <v>46</v>
      </c>
      <c r="AB605" s="44" t="s">
        <v>4209</v>
      </c>
    </row>
    <row r="606" spans="1:28">
      <c r="A606" s="44" t="s">
        <v>29</v>
      </c>
      <c r="B606" s="44" t="s">
        <v>691</v>
      </c>
      <c r="C606" s="44" t="s">
        <v>741</v>
      </c>
      <c r="D606" s="44" t="s">
        <v>4214</v>
      </c>
      <c r="E606" s="44" t="s">
        <v>4215</v>
      </c>
      <c r="F606" s="44" t="s">
        <v>4216</v>
      </c>
      <c r="G606" s="44" t="s">
        <v>4217</v>
      </c>
      <c r="H606" s="44">
        <v>64900</v>
      </c>
      <c r="I606" s="44">
        <v>61006</v>
      </c>
      <c r="J606" s="44" t="s">
        <v>3377</v>
      </c>
      <c r="K606" s="44" t="s">
        <v>71</v>
      </c>
      <c r="L606" s="44" t="s">
        <v>38</v>
      </c>
      <c r="M606" s="44" t="s">
        <v>46</v>
      </c>
      <c r="N606" s="44" t="s">
        <v>286</v>
      </c>
      <c r="O606" s="44" t="s">
        <v>306</v>
      </c>
      <c r="P606" s="44" t="s">
        <v>747</v>
      </c>
      <c r="Q606" s="44" t="s">
        <v>4207</v>
      </c>
      <c r="R606" s="44" t="s">
        <v>61</v>
      </c>
      <c r="S606" s="44" t="s">
        <v>77</v>
      </c>
      <c r="T606" s="44" t="s">
        <v>46</v>
      </c>
      <c r="U606" s="44" t="s">
        <v>78</v>
      </c>
      <c r="V606" s="44" t="s">
        <v>47</v>
      </c>
      <c r="W606" s="44" t="s">
        <v>502</v>
      </c>
      <c r="X606" s="44" t="s">
        <v>4208</v>
      </c>
      <c r="Y606" s="44" t="s">
        <v>46</v>
      </c>
      <c r="Z606" s="44" t="s">
        <v>46</v>
      </c>
      <c r="AA606" s="44" t="s">
        <v>46</v>
      </c>
      <c r="AB606" s="44" t="s">
        <v>4209</v>
      </c>
    </row>
    <row r="607" spans="1:28">
      <c r="A607" s="44" t="s">
        <v>29</v>
      </c>
      <c r="B607" s="44" t="s">
        <v>691</v>
      </c>
      <c r="C607" s="44" t="s">
        <v>741</v>
      </c>
      <c r="D607" s="44" t="s">
        <v>4218</v>
      </c>
      <c r="E607" s="44" t="s">
        <v>4219</v>
      </c>
      <c r="F607" s="44" t="s">
        <v>4220</v>
      </c>
      <c r="G607" s="44" t="s">
        <v>4221</v>
      </c>
      <c r="H607" s="44">
        <v>64900</v>
      </c>
      <c r="I607" s="44">
        <v>61006</v>
      </c>
      <c r="J607" s="44" t="s">
        <v>3377</v>
      </c>
      <c r="K607" s="44" t="s">
        <v>71</v>
      </c>
      <c r="L607" s="44" t="s">
        <v>38</v>
      </c>
      <c r="M607" s="44" t="s">
        <v>46</v>
      </c>
      <c r="N607" s="44" t="s">
        <v>286</v>
      </c>
      <c r="O607" s="44" t="s">
        <v>287</v>
      </c>
      <c r="P607" s="44" t="s">
        <v>747</v>
      </c>
      <c r="Q607" s="44" t="s">
        <v>4207</v>
      </c>
      <c r="R607" s="44" t="s">
        <v>61</v>
      </c>
      <c r="S607" s="44" t="s">
        <v>77</v>
      </c>
      <c r="T607" s="44" t="s">
        <v>46</v>
      </c>
      <c r="U607" s="44" t="s">
        <v>78</v>
      </c>
      <c r="V607" s="44" t="s">
        <v>47</v>
      </c>
      <c r="W607" s="44" t="s">
        <v>502</v>
      </c>
      <c r="X607" s="44" t="s">
        <v>4208</v>
      </c>
      <c r="Y607" s="44" t="s">
        <v>46</v>
      </c>
      <c r="Z607" s="44" t="s">
        <v>46</v>
      </c>
      <c r="AA607" s="44" t="s">
        <v>46</v>
      </c>
      <c r="AB607" s="44" t="s">
        <v>4209</v>
      </c>
    </row>
    <row r="608" spans="1:28">
      <c r="A608" s="44" t="s">
        <v>290</v>
      </c>
      <c r="B608" s="44" t="s">
        <v>691</v>
      </c>
      <c r="C608" s="44" t="s">
        <v>741</v>
      </c>
      <c r="D608" s="44" t="s">
        <v>4222</v>
      </c>
      <c r="E608" s="44" t="s">
        <v>4223</v>
      </c>
      <c r="F608" s="44" t="s">
        <v>4224</v>
      </c>
      <c r="G608" s="44" t="s">
        <v>4225</v>
      </c>
      <c r="H608" s="44">
        <v>7790</v>
      </c>
      <c r="I608" s="44">
        <v>6600</v>
      </c>
      <c r="J608" s="44" t="s">
        <v>2184</v>
      </c>
      <c r="K608" s="44" t="s">
        <v>56</v>
      </c>
      <c r="L608" s="44" t="s">
        <v>38</v>
      </c>
      <c r="M608" s="44" t="s">
        <v>4226</v>
      </c>
      <c r="N608" s="44" t="s">
        <v>290</v>
      </c>
      <c r="O608" s="44" t="s">
        <v>287</v>
      </c>
      <c r="P608" s="44" t="s">
        <v>4227</v>
      </c>
      <c r="Q608" s="44" t="s">
        <v>4228</v>
      </c>
      <c r="R608" s="44" t="s">
        <v>61</v>
      </c>
      <c r="S608" s="44" t="s">
        <v>62</v>
      </c>
      <c r="T608" s="44" t="s">
        <v>63</v>
      </c>
      <c r="U608" s="44" t="s">
        <v>46</v>
      </c>
      <c r="V608" s="44" t="s">
        <v>48</v>
      </c>
      <c r="W608" s="44" t="s">
        <v>502</v>
      </c>
      <c r="X608" s="44" t="s">
        <v>46</v>
      </c>
      <c r="Y608" s="44" t="s">
        <v>46</v>
      </c>
      <c r="Z608" s="44">
        <v>6.1</v>
      </c>
      <c r="AA608" s="44">
        <v>500</v>
      </c>
      <c r="AB608" s="44" t="s">
        <v>4229</v>
      </c>
    </row>
    <row r="609" spans="1:28">
      <c r="A609" s="44" t="s">
        <v>492</v>
      </c>
      <c r="B609" s="44" t="s">
        <v>2824</v>
      </c>
      <c r="C609" s="44" t="s">
        <v>4230</v>
      </c>
      <c r="D609" s="44" t="s">
        <v>4231</v>
      </c>
      <c r="E609" s="44" t="s">
        <v>4232</v>
      </c>
      <c r="F609" s="44" t="s">
        <v>4233</v>
      </c>
      <c r="G609" s="44" t="s">
        <v>4234</v>
      </c>
      <c r="H609" s="44">
        <v>4990</v>
      </c>
      <c r="I609" s="44">
        <v>3280</v>
      </c>
      <c r="J609" s="44" t="s">
        <v>46</v>
      </c>
      <c r="K609" s="44" t="s">
        <v>46</v>
      </c>
      <c r="L609" s="44" t="s">
        <v>38</v>
      </c>
      <c r="M609" s="44" t="s">
        <v>4235</v>
      </c>
      <c r="N609" s="44" t="s">
        <v>492</v>
      </c>
      <c r="O609" s="44" t="s">
        <v>287</v>
      </c>
      <c r="P609" s="44" t="s">
        <v>1251</v>
      </c>
      <c r="Q609" s="44" t="s">
        <v>46</v>
      </c>
      <c r="R609" s="44" t="s">
        <v>61</v>
      </c>
      <c r="S609" s="44" t="s">
        <v>62</v>
      </c>
      <c r="T609" s="44" t="s">
        <v>4236</v>
      </c>
      <c r="U609" s="44" t="s">
        <v>46</v>
      </c>
      <c r="V609" s="44" t="s">
        <v>47</v>
      </c>
      <c r="W609" s="44" t="s">
        <v>46</v>
      </c>
      <c r="X609" s="44" t="s">
        <v>46</v>
      </c>
      <c r="Y609" s="44" t="s">
        <v>46</v>
      </c>
      <c r="Z609" s="44" t="s">
        <v>46</v>
      </c>
      <c r="AA609" s="44" t="s">
        <v>46</v>
      </c>
      <c r="AB609" s="44" t="s">
        <v>4237</v>
      </c>
    </row>
    <row r="610" spans="1:28">
      <c r="A610" s="44" t="s">
        <v>290</v>
      </c>
      <c r="B610" s="44" t="s">
        <v>2824</v>
      </c>
      <c r="C610" s="44" t="s">
        <v>4230</v>
      </c>
      <c r="D610" s="44" t="s">
        <v>4238</v>
      </c>
      <c r="E610" s="44" t="s">
        <v>4239</v>
      </c>
      <c r="F610" s="44" t="s">
        <v>4240</v>
      </c>
      <c r="G610" s="44" t="s">
        <v>4241</v>
      </c>
      <c r="H610" s="44">
        <v>16900</v>
      </c>
      <c r="I610" s="44">
        <v>9900</v>
      </c>
      <c r="J610" s="44" t="s">
        <v>46</v>
      </c>
      <c r="K610" s="44" t="s">
        <v>46</v>
      </c>
      <c r="L610" s="44" t="s">
        <v>38</v>
      </c>
      <c r="M610" s="44" t="s">
        <v>4242</v>
      </c>
      <c r="N610" s="44" t="s">
        <v>290</v>
      </c>
      <c r="O610" s="44" t="s">
        <v>287</v>
      </c>
      <c r="P610" s="44" t="s">
        <v>4243</v>
      </c>
      <c r="Q610" s="44" t="s">
        <v>4244</v>
      </c>
      <c r="R610" s="44" t="s">
        <v>44</v>
      </c>
      <c r="S610" s="44" t="s">
        <v>45</v>
      </c>
      <c r="T610" s="44" t="s">
        <v>46</v>
      </c>
      <c r="U610" s="44" t="s">
        <v>46</v>
      </c>
      <c r="V610" s="44" t="s">
        <v>47</v>
      </c>
      <c r="W610" s="44" t="s">
        <v>46</v>
      </c>
      <c r="X610" s="44" t="s">
        <v>46</v>
      </c>
      <c r="Y610" s="44" t="s">
        <v>46</v>
      </c>
      <c r="Z610" s="44" t="s">
        <v>46</v>
      </c>
      <c r="AA610" s="44" t="s">
        <v>46</v>
      </c>
      <c r="AB610" s="44" t="s">
        <v>4245</v>
      </c>
    </row>
    <row r="611" spans="1:28">
      <c r="A611" s="44" t="s">
        <v>155</v>
      </c>
      <c r="B611" s="44" t="s">
        <v>2824</v>
      </c>
      <c r="C611" s="44" t="s">
        <v>2825</v>
      </c>
      <c r="D611" s="44" t="s">
        <v>4246</v>
      </c>
      <c r="E611" s="44" t="s">
        <v>4247</v>
      </c>
      <c r="F611" s="44" t="s">
        <v>4248</v>
      </c>
      <c r="G611" s="44" t="s">
        <v>4249</v>
      </c>
      <c r="H611" s="44">
        <v>988</v>
      </c>
      <c r="I611" s="44">
        <v>988</v>
      </c>
      <c r="J611" s="44" t="s">
        <v>46</v>
      </c>
      <c r="K611" s="44" t="s">
        <v>46</v>
      </c>
      <c r="L611" s="44" t="s">
        <v>38</v>
      </c>
      <c r="M611" s="44" t="s">
        <v>4250</v>
      </c>
      <c r="N611" s="44" t="s">
        <v>438</v>
      </c>
      <c r="O611" s="44" t="s">
        <v>46</v>
      </c>
      <c r="P611" s="44" t="s">
        <v>46</v>
      </c>
      <c r="Q611" s="44" t="s">
        <v>4251</v>
      </c>
      <c r="R611" s="44" t="s">
        <v>46</v>
      </c>
      <c r="S611" s="44" t="s">
        <v>45</v>
      </c>
      <c r="T611" s="44" t="s">
        <v>46</v>
      </c>
      <c r="U611" s="44" t="s">
        <v>46</v>
      </c>
      <c r="V611" s="44" t="s">
        <v>46</v>
      </c>
      <c r="W611" s="44" t="s">
        <v>46</v>
      </c>
      <c r="X611" s="44" t="s">
        <v>46</v>
      </c>
      <c r="Y611" s="44" t="s">
        <v>46</v>
      </c>
      <c r="Z611" s="44" t="s">
        <v>46</v>
      </c>
      <c r="AA611" s="44" t="s">
        <v>46</v>
      </c>
      <c r="AB611" s="44" t="s">
        <v>46</v>
      </c>
    </row>
    <row r="612" spans="1:28">
      <c r="A612" s="44" t="s">
        <v>155</v>
      </c>
      <c r="B612" s="44" t="s">
        <v>2824</v>
      </c>
      <c r="C612" s="44" t="s">
        <v>2825</v>
      </c>
      <c r="D612" s="44" t="s">
        <v>4252</v>
      </c>
      <c r="E612" s="44" t="s">
        <v>4253</v>
      </c>
      <c r="F612" s="44" t="s">
        <v>4254</v>
      </c>
      <c r="G612" s="44" t="s">
        <v>4255</v>
      </c>
      <c r="H612" s="44">
        <v>1688</v>
      </c>
      <c r="I612" s="44">
        <v>1488</v>
      </c>
      <c r="J612" s="44" t="s">
        <v>46</v>
      </c>
      <c r="K612" s="44" t="s">
        <v>46</v>
      </c>
      <c r="L612" s="44" t="s">
        <v>38</v>
      </c>
      <c r="M612" s="44" t="s">
        <v>4256</v>
      </c>
      <c r="N612" s="44" t="s">
        <v>3365</v>
      </c>
      <c r="O612" s="44" t="s">
        <v>41</v>
      </c>
      <c r="P612" s="44" t="s">
        <v>4257</v>
      </c>
      <c r="Q612" s="44" t="s">
        <v>4258</v>
      </c>
      <c r="R612" s="44" t="s">
        <v>44</v>
      </c>
      <c r="S612" s="44" t="s">
        <v>45</v>
      </c>
      <c r="T612" s="44" t="s">
        <v>46</v>
      </c>
      <c r="U612" s="44" t="s">
        <v>46</v>
      </c>
      <c r="V612" s="44" t="s">
        <v>47</v>
      </c>
      <c r="W612" s="44" t="s">
        <v>46</v>
      </c>
      <c r="X612" s="44" t="s">
        <v>46</v>
      </c>
      <c r="Y612" s="44" t="s">
        <v>46</v>
      </c>
      <c r="Z612" s="44" t="s">
        <v>46</v>
      </c>
      <c r="AA612" s="44" t="s">
        <v>46</v>
      </c>
      <c r="AB612" s="44" t="s">
        <v>4259</v>
      </c>
    </row>
    <row r="613" spans="1:28">
      <c r="A613" s="44" t="s">
        <v>166</v>
      </c>
      <c r="B613" s="44" t="s">
        <v>2824</v>
      </c>
      <c r="C613" s="44" t="s">
        <v>2825</v>
      </c>
      <c r="D613" s="44" t="s">
        <v>4260</v>
      </c>
      <c r="E613" s="44" t="s">
        <v>4261</v>
      </c>
      <c r="F613" s="44" t="s">
        <v>4262</v>
      </c>
      <c r="G613" s="44" t="s">
        <v>4263</v>
      </c>
      <c r="H613" s="44">
        <v>2488</v>
      </c>
      <c r="I613" s="44">
        <v>1788</v>
      </c>
      <c r="J613" s="44" t="s">
        <v>46</v>
      </c>
      <c r="K613" s="44" t="s">
        <v>46</v>
      </c>
      <c r="L613" s="44" t="s">
        <v>38</v>
      </c>
      <c r="M613" s="44" t="s">
        <v>4264</v>
      </c>
      <c r="N613" s="44" t="s">
        <v>2322</v>
      </c>
      <c r="O613" s="44" t="s">
        <v>787</v>
      </c>
      <c r="P613" s="44" t="s">
        <v>820</v>
      </c>
      <c r="Q613" s="44" t="s">
        <v>4265</v>
      </c>
      <c r="R613" s="44" t="s">
        <v>44</v>
      </c>
      <c r="S613" s="44" t="s">
        <v>45</v>
      </c>
      <c r="T613" s="44" t="s">
        <v>46</v>
      </c>
      <c r="U613" s="44" t="s">
        <v>46</v>
      </c>
      <c r="V613" s="44" t="s">
        <v>47</v>
      </c>
      <c r="W613" s="44" t="s">
        <v>46</v>
      </c>
      <c r="X613" s="44" t="s">
        <v>46</v>
      </c>
      <c r="Y613" s="44" t="s">
        <v>46</v>
      </c>
      <c r="Z613" s="44" t="s">
        <v>46</v>
      </c>
      <c r="AA613" s="44" t="s">
        <v>46</v>
      </c>
      <c r="AB613" s="44" t="s">
        <v>4266</v>
      </c>
    </row>
    <row r="614" spans="1:28">
      <c r="A614" s="44" t="s">
        <v>166</v>
      </c>
      <c r="B614" s="44" t="s">
        <v>2824</v>
      </c>
      <c r="C614" s="44" t="s">
        <v>2825</v>
      </c>
      <c r="D614" s="44" t="s">
        <v>4267</v>
      </c>
      <c r="E614" s="44" t="s">
        <v>4268</v>
      </c>
      <c r="F614" s="44" t="s">
        <v>4269</v>
      </c>
      <c r="G614" s="44" t="s">
        <v>4270</v>
      </c>
      <c r="H614" s="44">
        <v>2288</v>
      </c>
      <c r="I614" s="44">
        <v>1888</v>
      </c>
      <c r="J614" s="44" t="s">
        <v>46</v>
      </c>
      <c r="K614" s="44" t="s">
        <v>46</v>
      </c>
      <c r="L614" s="44" t="s">
        <v>38</v>
      </c>
      <c r="M614" s="44" t="s">
        <v>4271</v>
      </c>
      <c r="N614" s="44" t="s">
        <v>405</v>
      </c>
      <c r="O614" s="44" t="s">
        <v>306</v>
      </c>
      <c r="P614" s="44" t="s">
        <v>4272</v>
      </c>
      <c r="Q614" s="44" t="s">
        <v>4273</v>
      </c>
      <c r="R614" s="44" t="s">
        <v>44</v>
      </c>
      <c r="S614" s="44" t="s">
        <v>45</v>
      </c>
      <c r="T614" s="44" t="s">
        <v>46</v>
      </c>
      <c r="U614" s="44" t="s">
        <v>46</v>
      </c>
      <c r="V614" s="44" t="s">
        <v>47</v>
      </c>
      <c r="W614" s="44" t="s">
        <v>46</v>
      </c>
      <c r="X614" s="44" t="s">
        <v>46</v>
      </c>
      <c r="Y614" s="44" t="s">
        <v>46</v>
      </c>
      <c r="Z614" s="44" t="s">
        <v>46</v>
      </c>
      <c r="AA614" s="44" t="s">
        <v>46</v>
      </c>
      <c r="AB614" s="44" t="s">
        <v>4274</v>
      </c>
    </row>
    <row r="615" spans="1:28">
      <c r="A615" s="44" t="s">
        <v>155</v>
      </c>
      <c r="B615" s="44" t="s">
        <v>2824</v>
      </c>
      <c r="C615" s="44" t="s">
        <v>2825</v>
      </c>
      <c r="D615" s="44" t="s">
        <v>4275</v>
      </c>
      <c r="E615" s="44" t="s">
        <v>4276</v>
      </c>
      <c r="F615" s="44" t="s">
        <v>4277</v>
      </c>
      <c r="G615" s="44" t="s">
        <v>4278</v>
      </c>
      <c r="H615" s="44">
        <v>2188</v>
      </c>
      <c r="I615" s="44">
        <v>1688</v>
      </c>
      <c r="J615" s="44" t="s">
        <v>46</v>
      </c>
      <c r="K615" s="44" t="s">
        <v>46</v>
      </c>
      <c r="L615" s="44" t="s">
        <v>38</v>
      </c>
      <c r="M615" s="44" t="s">
        <v>4279</v>
      </c>
      <c r="N615" s="44" t="s">
        <v>438</v>
      </c>
      <c r="O615" s="44" t="s">
        <v>733</v>
      </c>
      <c r="P615" s="44" t="s">
        <v>4280</v>
      </c>
      <c r="Q615" s="44" t="s">
        <v>4281</v>
      </c>
      <c r="R615" s="44" t="s">
        <v>44</v>
      </c>
      <c r="S615" s="44" t="s">
        <v>45</v>
      </c>
      <c r="T615" s="44" t="s">
        <v>46</v>
      </c>
      <c r="U615" s="44" t="s">
        <v>46</v>
      </c>
      <c r="V615" s="44" t="s">
        <v>47</v>
      </c>
      <c r="W615" s="44" t="s">
        <v>46</v>
      </c>
      <c r="X615" s="44" t="s">
        <v>46</v>
      </c>
      <c r="Y615" s="44" t="s">
        <v>46</v>
      </c>
      <c r="Z615" s="44" t="s">
        <v>46</v>
      </c>
      <c r="AA615" s="44" t="s">
        <v>46</v>
      </c>
      <c r="AB615" s="44" t="s">
        <v>4282</v>
      </c>
    </row>
    <row r="616" spans="1:28">
      <c r="A616" s="44" t="s">
        <v>155</v>
      </c>
      <c r="B616" s="44" t="s">
        <v>2824</v>
      </c>
      <c r="C616" s="44" t="s">
        <v>2825</v>
      </c>
      <c r="D616" s="44" t="s">
        <v>4283</v>
      </c>
      <c r="E616" s="44" t="s">
        <v>4284</v>
      </c>
      <c r="F616" s="44" t="s">
        <v>4285</v>
      </c>
      <c r="G616" s="44" t="s">
        <v>4286</v>
      </c>
      <c r="H616" s="44">
        <v>2688</v>
      </c>
      <c r="I616" s="44">
        <v>2288</v>
      </c>
      <c r="J616" s="44" t="s">
        <v>46</v>
      </c>
      <c r="K616" s="44" t="s">
        <v>46</v>
      </c>
      <c r="L616" s="44" t="s">
        <v>38</v>
      </c>
      <c r="M616" s="44" t="s">
        <v>4287</v>
      </c>
      <c r="N616" s="44" t="s">
        <v>3365</v>
      </c>
      <c r="O616" s="44" t="s">
        <v>4288</v>
      </c>
      <c r="P616" s="44" t="s">
        <v>4289</v>
      </c>
      <c r="Q616" s="44" t="s">
        <v>46</v>
      </c>
      <c r="R616" s="44" t="s">
        <v>44</v>
      </c>
      <c r="S616" s="44" t="s">
        <v>45</v>
      </c>
      <c r="T616" s="44" t="s">
        <v>46</v>
      </c>
      <c r="U616" s="44" t="s">
        <v>46</v>
      </c>
      <c r="V616" s="44" t="s">
        <v>47</v>
      </c>
      <c r="W616" s="44" t="s">
        <v>46</v>
      </c>
      <c r="X616" s="44" t="s">
        <v>46</v>
      </c>
      <c r="Y616" s="44" t="s">
        <v>46</v>
      </c>
      <c r="Z616" s="44" t="s">
        <v>46</v>
      </c>
      <c r="AA616" s="44" t="s">
        <v>46</v>
      </c>
      <c r="AB616" s="44" t="s">
        <v>4290</v>
      </c>
    </row>
    <row r="617" spans="1:28">
      <c r="A617" s="44" t="s">
        <v>166</v>
      </c>
      <c r="B617" s="44" t="s">
        <v>2824</v>
      </c>
      <c r="C617" s="44" t="s">
        <v>31</v>
      </c>
      <c r="D617" s="44" t="s">
        <v>4291</v>
      </c>
      <c r="E617" s="44" t="s">
        <v>4292</v>
      </c>
      <c r="F617" s="44" t="s">
        <v>4293</v>
      </c>
      <c r="G617" s="44" t="s">
        <v>4294</v>
      </c>
      <c r="H617" s="44">
        <v>5988</v>
      </c>
      <c r="I617" s="44">
        <v>4888</v>
      </c>
      <c r="J617" s="44" t="s">
        <v>46</v>
      </c>
      <c r="K617" s="44" t="s">
        <v>46</v>
      </c>
      <c r="L617" s="44" t="s">
        <v>38</v>
      </c>
      <c r="M617" s="44" t="s">
        <v>4287</v>
      </c>
      <c r="N617" s="44" t="s">
        <v>369</v>
      </c>
      <c r="O617" s="44" t="s">
        <v>306</v>
      </c>
      <c r="P617" s="44" t="s">
        <v>4295</v>
      </c>
      <c r="Q617" s="44" t="s">
        <v>4296</v>
      </c>
      <c r="R617" s="44" t="s">
        <v>44</v>
      </c>
      <c r="S617" s="44" t="s">
        <v>45</v>
      </c>
      <c r="T617" s="44" t="s">
        <v>46</v>
      </c>
      <c r="U617" s="44" t="s">
        <v>46</v>
      </c>
      <c r="V617" s="44" t="s">
        <v>47</v>
      </c>
      <c r="W617" s="44" t="s">
        <v>46</v>
      </c>
      <c r="X617" s="44" t="s">
        <v>46</v>
      </c>
      <c r="Y617" s="44" t="s">
        <v>46</v>
      </c>
      <c r="Z617" s="44" t="s">
        <v>46</v>
      </c>
      <c r="AA617" s="44" t="s">
        <v>46</v>
      </c>
      <c r="AB617" s="44" t="s">
        <v>4297</v>
      </c>
    </row>
    <row r="618" spans="1:28">
      <c r="A618" s="44" t="s">
        <v>155</v>
      </c>
      <c r="B618" s="44" t="s">
        <v>2824</v>
      </c>
      <c r="C618" s="44" t="s">
        <v>31</v>
      </c>
      <c r="D618" s="44" t="s">
        <v>4298</v>
      </c>
      <c r="E618" s="44" t="s">
        <v>4299</v>
      </c>
      <c r="F618" s="44" t="s">
        <v>4300</v>
      </c>
      <c r="G618" s="44" t="s">
        <v>4301</v>
      </c>
      <c r="H618" s="44">
        <v>2788</v>
      </c>
      <c r="I618" s="44">
        <v>2688</v>
      </c>
      <c r="J618" s="44" t="s">
        <v>4302</v>
      </c>
      <c r="K618" s="44" t="s">
        <v>37</v>
      </c>
      <c r="L618" s="44" t="s">
        <v>38</v>
      </c>
      <c r="M618" s="44" t="s">
        <v>4303</v>
      </c>
      <c r="N618" s="44" t="s">
        <v>489</v>
      </c>
      <c r="O618" s="44" t="s">
        <v>287</v>
      </c>
      <c r="P618" s="44" t="s">
        <v>4179</v>
      </c>
      <c r="Q618" s="44" t="s">
        <v>46</v>
      </c>
      <c r="R618" s="44" t="s">
        <v>61</v>
      </c>
      <c r="S618" s="44" t="s">
        <v>4304</v>
      </c>
      <c r="T618" s="44" t="s">
        <v>46</v>
      </c>
      <c r="U618" s="44" t="s">
        <v>46</v>
      </c>
      <c r="V618" s="44" t="s">
        <v>47</v>
      </c>
      <c r="W618" s="44" t="s">
        <v>46</v>
      </c>
      <c r="X618" s="44" t="s">
        <v>46</v>
      </c>
      <c r="Y618" s="44" t="s">
        <v>46</v>
      </c>
      <c r="Z618" s="44" t="s">
        <v>46</v>
      </c>
      <c r="AA618" s="44" t="s">
        <v>46</v>
      </c>
      <c r="AB618" s="44" t="s">
        <v>4305</v>
      </c>
    </row>
    <row r="619" spans="1:28">
      <c r="A619" s="44" t="s">
        <v>155</v>
      </c>
      <c r="B619" s="44" t="s">
        <v>2824</v>
      </c>
      <c r="C619" s="44" t="s">
        <v>4306</v>
      </c>
      <c r="D619" s="44" t="s">
        <v>4307</v>
      </c>
      <c r="E619" s="44" t="s">
        <v>4308</v>
      </c>
      <c r="F619" s="44" t="s">
        <v>4309</v>
      </c>
      <c r="G619" s="44" t="s">
        <v>4310</v>
      </c>
      <c r="H619" s="44">
        <v>1980</v>
      </c>
      <c r="I619" s="44">
        <v>799</v>
      </c>
      <c r="J619" s="44" t="s">
        <v>4311</v>
      </c>
      <c r="K619" s="44" t="s">
        <v>56</v>
      </c>
      <c r="L619" s="44" t="s">
        <v>38</v>
      </c>
      <c r="M619" s="44" t="s">
        <v>4312</v>
      </c>
      <c r="N619" s="44" t="s">
        <v>1265</v>
      </c>
      <c r="O619" s="44" t="s">
        <v>287</v>
      </c>
      <c r="P619" s="44" t="s">
        <v>4313</v>
      </c>
      <c r="Q619" s="44" t="s">
        <v>4314</v>
      </c>
      <c r="R619" s="44" t="s">
        <v>44</v>
      </c>
      <c r="S619" s="44" t="s">
        <v>45</v>
      </c>
      <c r="T619" s="44" t="s">
        <v>46</v>
      </c>
      <c r="U619" s="44" t="s">
        <v>46</v>
      </c>
      <c r="V619" s="44" t="s">
        <v>1169</v>
      </c>
      <c r="W619" s="44" t="s">
        <v>46</v>
      </c>
      <c r="X619" s="44" t="s">
        <v>46</v>
      </c>
      <c r="Y619" s="44" t="s">
        <v>46</v>
      </c>
      <c r="Z619" s="44" t="s">
        <v>46</v>
      </c>
      <c r="AA619" s="44" t="s">
        <v>46</v>
      </c>
      <c r="AB619" s="44" t="s">
        <v>4315</v>
      </c>
    </row>
    <row r="620" spans="1:28">
      <c r="A620" s="44" t="s">
        <v>155</v>
      </c>
      <c r="B620" s="44" t="s">
        <v>2824</v>
      </c>
      <c r="C620" s="44" t="s">
        <v>4306</v>
      </c>
      <c r="D620" s="44" t="s">
        <v>4316</v>
      </c>
      <c r="E620" s="44" t="s">
        <v>4317</v>
      </c>
      <c r="F620" s="44" t="s">
        <v>4318</v>
      </c>
      <c r="G620" s="44" t="s">
        <v>4319</v>
      </c>
      <c r="H620" s="44">
        <v>1980</v>
      </c>
      <c r="I620" s="44">
        <v>799</v>
      </c>
      <c r="J620" s="44" t="s">
        <v>4311</v>
      </c>
      <c r="K620" s="44" t="s">
        <v>56</v>
      </c>
      <c r="L620" s="44" t="s">
        <v>38</v>
      </c>
      <c r="M620" s="44" t="s">
        <v>4320</v>
      </c>
      <c r="N620" s="44" t="s">
        <v>1265</v>
      </c>
      <c r="O620" s="44" t="s">
        <v>306</v>
      </c>
      <c r="P620" s="44" t="s">
        <v>4313</v>
      </c>
      <c r="Q620" s="44" t="s">
        <v>4314</v>
      </c>
      <c r="R620" s="44" t="s">
        <v>44</v>
      </c>
      <c r="S620" s="44" t="s">
        <v>45</v>
      </c>
      <c r="T620" s="44" t="s">
        <v>46</v>
      </c>
      <c r="U620" s="44" t="s">
        <v>46</v>
      </c>
      <c r="V620" s="44" t="s">
        <v>1169</v>
      </c>
      <c r="W620" s="44" t="s">
        <v>46</v>
      </c>
      <c r="X620" s="44" t="s">
        <v>46</v>
      </c>
      <c r="Y620" s="44" t="s">
        <v>46</v>
      </c>
      <c r="Z620" s="44" t="s">
        <v>46</v>
      </c>
      <c r="AA620" s="44" t="s">
        <v>46</v>
      </c>
      <c r="AB620" s="44" t="s">
        <v>4315</v>
      </c>
    </row>
    <row r="621" spans="1:28">
      <c r="A621" s="44" t="s">
        <v>492</v>
      </c>
      <c r="B621" s="44" t="s">
        <v>2824</v>
      </c>
      <c r="C621" s="44" t="s">
        <v>4230</v>
      </c>
      <c r="D621" s="44" t="s">
        <v>4321</v>
      </c>
      <c r="E621" s="44" t="s">
        <v>4322</v>
      </c>
      <c r="F621" s="44" t="s">
        <v>4323</v>
      </c>
      <c r="G621" s="44" t="s">
        <v>4324</v>
      </c>
      <c r="H621" s="44">
        <v>12990</v>
      </c>
      <c r="I621" s="44">
        <v>5490</v>
      </c>
      <c r="J621" s="44" t="s">
        <v>146</v>
      </c>
      <c r="K621" s="44" t="s">
        <v>113</v>
      </c>
      <c r="L621" s="44" t="s">
        <v>38</v>
      </c>
      <c r="M621" s="44" t="s">
        <v>4325</v>
      </c>
      <c r="N621" s="44" t="s">
        <v>492</v>
      </c>
      <c r="O621" s="44" t="s">
        <v>287</v>
      </c>
      <c r="P621" s="44" t="s">
        <v>4326</v>
      </c>
      <c r="Q621" s="44" t="s">
        <v>4327</v>
      </c>
      <c r="R621" s="44" t="s">
        <v>61</v>
      </c>
      <c r="S621" s="44" t="s">
        <v>62</v>
      </c>
      <c r="T621" s="44" t="s">
        <v>4236</v>
      </c>
      <c r="U621" s="44" t="s">
        <v>46</v>
      </c>
      <c r="V621" s="44" t="s">
        <v>47</v>
      </c>
      <c r="W621" s="44" t="s">
        <v>46</v>
      </c>
      <c r="X621" s="44" t="s">
        <v>46</v>
      </c>
      <c r="Y621" s="44" t="s">
        <v>46</v>
      </c>
      <c r="Z621" s="44" t="s">
        <v>46</v>
      </c>
      <c r="AA621" s="44" t="s">
        <v>46</v>
      </c>
      <c r="AB621" s="44" t="s">
        <v>4328</v>
      </c>
    </row>
    <row r="622" spans="1:28">
      <c r="A622" s="44" t="s">
        <v>166</v>
      </c>
      <c r="B622" s="44" t="s">
        <v>2824</v>
      </c>
      <c r="C622" s="44" t="s">
        <v>4329</v>
      </c>
      <c r="D622" s="44" t="s">
        <v>4330</v>
      </c>
      <c r="E622" s="44" t="s">
        <v>4331</v>
      </c>
      <c r="F622" s="44" t="s">
        <v>4332</v>
      </c>
      <c r="G622" s="44" t="s">
        <v>4333</v>
      </c>
      <c r="H622" s="44">
        <v>3490</v>
      </c>
      <c r="I622" s="44">
        <v>2880</v>
      </c>
      <c r="J622" s="44" t="s">
        <v>46</v>
      </c>
      <c r="K622" s="44" t="s">
        <v>46</v>
      </c>
      <c r="L622" s="44" t="s">
        <v>38</v>
      </c>
      <c r="M622" s="44" t="s">
        <v>4334</v>
      </c>
      <c r="N622" s="44" t="s">
        <v>2497</v>
      </c>
      <c r="O622" s="44" t="s">
        <v>41</v>
      </c>
      <c r="P622" s="44" t="s">
        <v>830</v>
      </c>
      <c r="Q622" s="44" t="s">
        <v>4335</v>
      </c>
      <c r="R622" s="44" t="s">
        <v>44</v>
      </c>
      <c r="S622" s="44" t="s">
        <v>4304</v>
      </c>
      <c r="T622" s="44" t="s">
        <v>712</v>
      </c>
      <c r="U622" s="44" t="s">
        <v>46</v>
      </c>
      <c r="V622" s="44" t="s">
        <v>47</v>
      </c>
      <c r="W622" s="44" t="s">
        <v>2415</v>
      </c>
      <c r="X622" s="44" t="s">
        <v>46</v>
      </c>
      <c r="Y622" s="44" t="s">
        <v>46</v>
      </c>
      <c r="Z622" s="44" t="s">
        <v>46</v>
      </c>
      <c r="AA622" s="44" t="s">
        <v>46</v>
      </c>
      <c r="AB622" s="44" t="s">
        <v>4336</v>
      </c>
    </row>
    <row r="623" spans="1:28">
      <c r="A623" s="44" t="s">
        <v>166</v>
      </c>
      <c r="B623" s="44" t="s">
        <v>2824</v>
      </c>
      <c r="C623" s="44" t="s">
        <v>4337</v>
      </c>
      <c r="D623" s="44" t="s">
        <v>4338</v>
      </c>
      <c r="E623" s="44" t="s">
        <v>4339</v>
      </c>
      <c r="F623" s="44" t="s">
        <v>4340</v>
      </c>
      <c r="G623" s="44" t="s">
        <v>4341</v>
      </c>
      <c r="H623" s="44">
        <v>3990</v>
      </c>
      <c r="I623" s="44">
        <v>2550</v>
      </c>
      <c r="J623" s="44" t="s">
        <v>152</v>
      </c>
      <c r="K623" s="44" t="s">
        <v>56</v>
      </c>
      <c r="L623" s="44" t="s">
        <v>38</v>
      </c>
      <c r="M623" s="44" t="s">
        <v>4342</v>
      </c>
      <c r="N623" s="44" t="s">
        <v>4343</v>
      </c>
      <c r="O623" s="44" t="s">
        <v>41</v>
      </c>
      <c r="P623" s="44" t="s">
        <v>194</v>
      </c>
      <c r="Q623" s="44" t="s">
        <v>4344</v>
      </c>
      <c r="R623" s="44" t="s">
        <v>44</v>
      </c>
      <c r="S623" s="44" t="s">
        <v>45</v>
      </c>
      <c r="T623" s="44" t="s">
        <v>46</v>
      </c>
      <c r="U623" s="44" t="s">
        <v>46</v>
      </c>
      <c r="V623" s="44" t="s">
        <v>1169</v>
      </c>
      <c r="W623" s="44" t="s">
        <v>2415</v>
      </c>
      <c r="X623" s="44" t="s">
        <v>46</v>
      </c>
      <c r="Y623" s="44" t="s">
        <v>46</v>
      </c>
      <c r="Z623" s="44" t="s">
        <v>46</v>
      </c>
      <c r="AA623" s="44" t="s">
        <v>46</v>
      </c>
      <c r="AB623" s="44" t="s">
        <v>4345</v>
      </c>
    </row>
    <row r="624" spans="1:28">
      <c r="A624" s="44" t="s">
        <v>155</v>
      </c>
      <c r="B624" s="44" t="s">
        <v>2824</v>
      </c>
      <c r="C624" s="44" t="s">
        <v>2825</v>
      </c>
      <c r="D624" s="44" t="s">
        <v>4346</v>
      </c>
      <c r="E624" s="44" t="s">
        <v>4347</v>
      </c>
      <c r="F624" s="44" t="s">
        <v>4348</v>
      </c>
      <c r="G624" s="44" t="s">
        <v>4349</v>
      </c>
      <c r="H624" s="44">
        <v>1788</v>
      </c>
      <c r="I624" s="44">
        <v>1288</v>
      </c>
      <c r="J624" s="44" t="s">
        <v>2703</v>
      </c>
      <c r="K624" s="44" t="s">
        <v>113</v>
      </c>
      <c r="L624" s="44" t="s">
        <v>38</v>
      </c>
      <c r="M624" s="44" t="s">
        <v>4350</v>
      </c>
      <c r="N624" s="44" t="s">
        <v>937</v>
      </c>
      <c r="O624" s="44" t="s">
        <v>287</v>
      </c>
      <c r="P624" s="44" t="s">
        <v>4351</v>
      </c>
      <c r="Q624" s="44" t="s">
        <v>4352</v>
      </c>
      <c r="R624" s="44" t="s">
        <v>44</v>
      </c>
      <c r="S624" s="44" t="s">
        <v>45</v>
      </c>
      <c r="T624" s="44" t="s">
        <v>46</v>
      </c>
      <c r="U624" s="44" t="s">
        <v>46</v>
      </c>
      <c r="V624" s="44" t="s">
        <v>47</v>
      </c>
      <c r="W624" s="44" t="s">
        <v>46</v>
      </c>
      <c r="X624" s="44" t="s">
        <v>46</v>
      </c>
      <c r="Y624" s="44" t="s">
        <v>46</v>
      </c>
      <c r="Z624" s="44" t="s">
        <v>46</v>
      </c>
      <c r="AA624" s="44" t="s">
        <v>46</v>
      </c>
      <c r="AB624" s="44" t="s">
        <v>4353</v>
      </c>
    </row>
    <row r="625" spans="1:28">
      <c r="A625" s="44" t="s">
        <v>492</v>
      </c>
      <c r="B625" s="44" t="s">
        <v>2824</v>
      </c>
      <c r="C625" s="44" t="s">
        <v>4354</v>
      </c>
      <c r="D625" s="44" t="s">
        <v>4355</v>
      </c>
      <c r="E625" s="44" t="s">
        <v>4356</v>
      </c>
      <c r="F625" s="44" t="s">
        <v>4357</v>
      </c>
      <c r="G625" s="44" t="s">
        <v>4358</v>
      </c>
      <c r="H625" s="44">
        <v>1699</v>
      </c>
      <c r="I625" s="44">
        <v>999</v>
      </c>
      <c r="J625" s="44" t="s">
        <v>46</v>
      </c>
      <c r="K625" s="44" t="s">
        <v>46</v>
      </c>
      <c r="L625" s="44" t="s">
        <v>38</v>
      </c>
      <c r="M625" s="44" t="s">
        <v>4359</v>
      </c>
      <c r="N625" s="44" t="s">
        <v>492</v>
      </c>
      <c r="O625" s="44" t="s">
        <v>306</v>
      </c>
      <c r="P625" s="44" t="s">
        <v>4360</v>
      </c>
      <c r="Q625" s="44" t="s">
        <v>46</v>
      </c>
      <c r="R625" s="44" t="s">
        <v>44</v>
      </c>
      <c r="S625" s="44" t="s">
        <v>45</v>
      </c>
      <c r="T625" s="44" t="s">
        <v>46</v>
      </c>
      <c r="U625" s="44" t="s">
        <v>46</v>
      </c>
      <c r="V625" s="44" t="s">
        <v>4361</v>
      </c>
      <c r="W625" s="44" t="s">
        <v>46</v>
      </c>
      <c r="X625" s="44" t="s">
        <v>46</v>
      </c>
      <c r="Y625" s="44" t="s">
        <v>46</v>
      </c>
      <c r="Z625" s="44" t="s">
        <v>46</v>
      </c>
      <c r="AA625" s="44" t="s">
        <v>46</v>
      </c>
      <c r="AB625" s="44" t="s">
        <v>4362</v>
      </c>
    </row>
    <row r="626" spans="1:28">
      <c r="A626" s="44" t="s">
        <v>166</v>
      </c>
      <c r="B626" s="44" t="s">
        <v>2824</v>
      </c>
      <c r="C626" s="44" t="s">
        <v>31</v>
      </c>
      <c r="D626" s="44" t="s">
        <v>4363</v>
      </c>
      <c r="E626" s="44" t="s">
        <v>4364</v>
      </c>
      <c r="F626" s="44" t="s">
        <v>4365</v>
      </c>
      <c r="G626" s="44" t="s">
        <v>4366</v>
      </c>
      <c r="H626" s="44">
        <v>1588</v>
      </c>
      <c r="I626" s="44">
        <v>1288</v>
      </c>
      <c r="J626" s="44" t="s">
        <v>4367</v>
      </c>
      <c r="K626" s="44" t="s">
        <v>37</v>
      </c>
      <c r="L626" s="44" t="s">
        <v>38</v>
      </c>
      <c r="M626" s="44" t="s">
        <v>4368</v>
      </c>
      <c r="N626" s="44" t="s">
        <v>369</v>
      </c>
      <c r="O626" s="44" t="s">
        <v>306</v>
      </c>
      <c r="P626" s="44" t="s">
        <v>4369</v>
      </c>
      <c r="Q626" s="44" t="s">
        <v>4370</v>
      </c>
      <c r="R626" s="44" t="s">
        <v>44</v>
      </c>
      <c r="S626" s="44" t="s">
        <v>45</v>
      </c>
      <c r="T626" s="44" t="s">
        <v>46</v>
      </c>
      <c r="U626" s="44" t="s">
        <v>46</v>
      </c>
      <c r="V626" s="44" t="s">
        <v>4371</v>
      </c>
      <c r="W626" s="44" t="s">
        <v>46</v>
      </c>
      <c r="X626" s="44" t="s">
        <v>46</v>
      </c>
      <c r="Y626" s="44" t="s">
        <v>46</v>
      </c>
      <c r="Z626" s="44" t="s">
        <v>46</v>
      </c>
      <c r="AA626" s="44" t="s">
        <v>46</v>
      </c>
      <c r="AB626" s="44" t="s">
        <v>4372</v>
      </c>
    </row>
    <row r="627" spans="1:28">
      <c r="A627" s="44" t="s">
        <v>166</v>
      </c>
      <c r="B627" s="44" t="s">
        <v>2824</v>
      </c>
      <c r="C627" s="44" t="s">
        <v>2825</v>
      </c>
      <c r="D627" s="44" t="s">
        <v>4373</v>
      </c>
      <c r="E627" s="44" t="s">
        <v>4374</v>
      </c>
      <c r="F627" s="44" t="s">
        <v>4375</v>
      </c>
      <c r="G627" s="44" t="s">
        <v>4376</v>
      </c>
      <c r="H627" s="44">
        <v>2290</v>
      </c>
      <c r="I627" s="44">
        <v>1770</v>
      </c>
      <c r="J627" s="44" t="s">
        <v>4377</v>
      </c>
      <c r="K627" s="44" t="s">
        <v>37</v>
      </c>
      <c r="L627" s="44" t="s">
        <v>38</v>
      </c>
      <c r="M627" s="44" t="s">
        <v>4378</v>
      </c>
      <c r="N627" s="44" t="s">
        <v>172</v>
      </c>
      <c r="O627" s="44" t="s">
        <v>4379</v>
      </c>
      <c r="P627" s="44" t="s">
        <v>4380</v>
      </c>
      <c r="Q627" s="44" t="s">
        <v>4381</v>
      </c>
      <c r="R627" s="44" t="s">
        <v>44</v>
      </c>
      <c r="S627" s="44" t="s">
        <v>45</v>
      </c>
      <c r="T627" s="44" t="s">
        <v>46</v>
      </c>
      <c r="U627" s="44" t="s">
        <v>46</v>
      </c>
      <c r="V627" s="44" t="s">
        <v>4371</v>
      </c>
      <c r="W627" s="44" t="s">
        <v>46</v>
      </c>
      <c r="X627" s="44" t="s">
        <v>46</v>
      </c>
      <c r="Y627" s="44" t="s">
        <v>46</v>
      </c>
      <c r="Z627" s="44" t="s">
        <v>46</v>
      </c>
      <c r="AA627" s="44" t="s">
        <v>46</v>
      </c>
      <c r="AB627" s="44" t="s">
        <v>4382</v>
      </c>
    </row>
    <row r="628" spans="1:28">
      <c r="A628" s="44" t="s">
        <v>166</v>
      </c>
      <c r="B628" s="44" t="s">
        <v>2824</v>
      </c>
      <c r="C628" s="44" t="s">
        <v>4383</v>
      </c>
      <c r="D628" s="44" t="s">
        <v>4384</v>
      </c>
      <c r="E628" s="44" t="s">
        <v>4385</v>
      </c>
      <c r="F628" s="44" t="s">
        <v>4386</v>
      </c>
      <c r="G628" s="44" t="s">
        <v>4387</v>
      </c>
      <c r="H628" s="44">
        <v>5980</v>
      </c>
      <c r="I628" s="44">
        <v>2480</v>
      </c>
      <c r="J628" s="44" t="s">
        <v>46</v>
      </c>
      <c r="K628" s="44" t="s">
        <v>46</v>
      </c>
      <c r="L628" s="44" t="s">
        <v>38</v>
      </c>
      <c r="M628" s="44" t="s">
        <v>4388</v>
      </c>
      <c r="N628" s="44" t="s">
        <v>2015</v>
      </c>
      <c r="O628" s="44" t="s">
        <v>287</v>
      </c>
      <c r="P628" s="44" t="s">
        <v>4389</v>
      </c>
      <c r="Q628" s="44" t="s">
        <v>4390</v>
      </c>
      <c r="R628" s="44" t="s">
        <v>44</v>
      </c>
      <c r="S628" s="44" t="s">
        <v>62</v>
      </c>
      <c r="T628" s="44" t="s">
        <v>720</v>
      </c>
      <c r="U628" s="44" t="s">
        <v>46</v>
      </c>
      <c r="V628" s="44" t="s">
        <v>47</v>
      </c>
      <c r="W628" s="44" t="s">
        <v>46</v>
      </c>
      <c r="X628" s="44" t="s">
        <v>46</v>
      </c>
      <c r="Y628" s="44" t="s">
        <v>46</v>
      </c>
      <c r="Z628" s="44" t="s">
        <v>46</v>
      </c>
      <c r="AA628" s="44" t="s">
        <v>46</v>
      </c>
      <c r="AB628" s="44" t="s">
        <v>4391</v>
      </c>
    </row>
    <row r="629" spans="1:28">
      <c r="A629" s="44" t="s">
        <v>155</v>
      </c>
      <c r="B629" s="44" t="s">
        <v>2824</v>
      </c>
      <c r="C629" s="44" t="s">
        <v>2825</v>
      </c>
      <c r="D629" s="44" t="s">
        <v>4392</v>
      </c>
      <c r="E629" s="44" t="s">
        <v>4393</v>
      </c>
      <c r="F629" s="44" t="s">
        <v>4394</v>
      </c>
      <c r="G629" s="44" t="s">
        <v>4395</v>
      </c>
      <c r="H629" s="44">
        <v>2688</v>
      </c>
      <c r="I629" s="44">
        <v>1788</v>
      </c>
      <c r="J629" s="44" t="s">
        <v>4396</v>
      </c>
      <c r="K629" s="44" t="s">
        <v>56</v>
      </c>
      <c r="L629" s="44" t="s">
        <v>38</v>
      </c>
      <c r="M629" s="44" t="s">
        <v>4397</v>
      </c>
      <c r="N629" s="44" t="s">
        <v>438</v>
      </c>
      <c r="O629" s="44" t="s">
        <v>4361</v>
      </c>
      <c r="P629" s="44" t="s">
        <v>4398</v>
      </c>
      <c r="Q629" s="44" t="s">
        <v>4399</v>
      </c>
      <c r="R629" s="44" t="s">
        <v>44</v>
      </c>
      <c r="S629" s="44" t="s">
        <v>45</v>
      </c>
      <c r="T629" s="44" t="s">
        <v>46</v>
      </c>
      <c r="U629" s="44" t="s">
        <v>46</v>
      </c>
      <c r="V629" s="44" t="s">
        <v>46</v>
      </c>
      <c r="W629" s="44" t="s">
        <v>46</v>
      </c>
      <c r="X629" s="44" t="s">
        <v>46</v>
      </c>
      <c r="Y629" s="44" t="s">
        <v>46</v>
      </c>
      <c r="Z629" s="44" t="s">
        <v>46</v>
      </c>
      <c r="AA629" s="44" t="s">
        <v>46</v>
      </c>
      <c r="AB629" s="44" t="s">
        <v>4400</v>
      </c>
    </row>
    <row r="630" spans="1:28">
      <c r="A630" s="44" t="s">
        <v>166</v>
      </c>
      <c r="B630" s="44" t="s">
        <v>2824</v>
      </c>
      <c r="C630" s="44" t="s">
        <v>31</v>
      </c>
      <c r="D630" s="44" t="s">
        <v>4401</v>
      </c>
      <c r="E630" s="44" t="s">
        <v>4402</v>
      </c>
      <c r="F630" s="44" t="s">
        <v>4403</v>
      </c>
      <c r="G630" s="44" t="s">
        <v>4404</v>
      </c>
      <c r="H630" s="44">
        <v>7490</v>
      </c>
      <c r="I630" s="44">
        <v>5290</v>
      </c>
      <c r="J630" s="44" t="s">
        <v>1582</v>
      </c>
      <c r="K630" s="44" t="s">
        <v>56</v>
      </c>
      <c r="L630" s="44" t="s">
        <v>38</v>
      </c>
      <c r="M630" s="44" t="s">
        <v>4405</v>
      </c>
      <c r="N630" s="44" t="s">
        <v>2752</v>
      </c>
      <c r="O630" s="44" t="s">
        <v>4361</v>
      </c>
      <c r="P630" s="44" t="s">
        <v>4406</v>
      </c>
      <c r="Q630" s="44" t="s">
        <v>4407</v>
      </c>
      <c r="R630" s="44" t="s">
        <v>61</v>
      </c>
      <c r="S630" s="44" t="s">
        <v>45</v>
      </c>
      <c r="T630" s="44" t="s">
        <v>46</v>
      </c>
      <c r="U630" s="44" t="s">
        <v>46</v>
      </c>
      <c r="V630" s="44" t="s">
        <v>4408</v>
      </c>
      <c r="W630" s="44" t="s">
        <v>46</v>
      </c>
      <c r="X630" s="44" t="s">
        <v>46</v>
      </c>
      <c r="Y630" s="44" t="s">
        <v>4409</v>
      </c>
      <c r="Z630" s="44" t="s">
        <v>46</v>
      </c>
      <c r="AA630" s="44" t="s">
        <v>46</v>
      </c>
      <c r="AB630" s="44" t="s">
        <v>4410</v>
      </c>
    </row>
    <row r="631" spans="1:28">
      <c r="A631" s="44" t="s">
        <v>155</v>
      </c>
      <c r="B631" s="44" t="s">
        <v>2824</v>
      </c>
      <c r="C631" s="44" t="s">
        <v>31</v>
      </c>
      <c r="D631" s="44" t="s">
        <v>4411</v>
      </c>
      <c r="E631" s="44" t="s">
        <v>4412</v>
      </c>
      <c r="F631" s="44" t="s">
        <v>4413</v>
      </c>
      <c r="G631" s="44" t="s">
        <v>4414</v>
      </c>
      <c r="H631" s="44">
        <v>1288</v>
      </c>
      <c r="I631" s="44">
        <v>980</v>
      </c>
      <c r="J631" s="44" t="s">
        <v>46</v>
      </c>
      <c r="K631" s="44" t="s">
        <v>46</v>
      </c>
      <c r="L631" s="44" t="s">
        <v>38</v>
      </c>
      <c r="M631" s="44" t="s">
        <v>4415</v>
      </c>
      <c r="N631" s="44" t="s">
        <v>937</v>
      </c>
      <c r="O631" s="44" t="s">
        <v>4361</v>
      </c>
      <c r="P631" s="44" t="s">
        <v>4416</v>
      </c>
      <c r="Q631" s="44" t="s">
        <v>4417</v>
      </c>
      <c r="R631" s="44" t="s">
        <v>61</v>
      </c>
      <c r="S631" s="44" t="s">
        <v>45</v>
      </c>
      <c r="T631" s="44" t="s">
        <v>46</v>
      </c>
      <c r="U631" s="44" t="s">
        <v>46</v>
      </c>
      <c r="V631" s="44" t="s">
        <v>4418</v>
      </c>
      <c r="W631" s="44" t="s">
        <v>46</v>
      </c>
      <c r="X631" s="44" t="s">
        <v>46</v>
      </c>
      <c r="Y631" s="44" t="s">
        <v>46</v>
      </c>
      <c r="Z631" s="44" t="s">
        <v>46</v>
      </c>
      <c r="AA631" s="44" t="s">
        <v>46</v>
      </c>
      <c r="AB631" s="44" t="s">
        <v>4419</v>
      </c>
    </row>
    <row r="632" spans="1:28">
      <c r="A632" s="44" t="s">
        <v>166</v>
      </c>
      <c r="B632" s="44" t="s">
        <v>2824</v>
      </c>
      <c r="C632" s="44" t="s">
        <v>2825</v>
      </c>
      <c r="D632" s="44" t="s">
        <v>4420</v>
      </c>
      <c r="E632" s="44" t="s">
        <v>4421</v>
      </c>
      <c r="F632" s="44" t="s">
        <v>4422</v>
      </c>
      <c r="G632" s="44" t="s">
        <v>4423</v>
      </c>
      <c r="H632" s="44">
        <v>1888</v>
      </c>
      <c r="I632" s="44">
        <v>1488</v>
      </c>
      <c r="J632" s="44" t="s">
        <v>4424</v>
      </c>
      <c r="K632" s="44" t="s">
        <v>181</v>
      </c>
      <c r="L632" s="44" t="s">
        <v>181</v>
      </c>
      <c r="M632" s="44" t="s">
        <v>4425</v>
      </c>
      <c r="N632" s="44" t="s">
        <v>2752</v>
      </c>
      <c r="O632" s="44" t="s">
        <v>4361</v>
      </c>
      <c r="P632" s="44" t="s">
        <v>4426</v>
      </c>
      <c r="Q632" s="44" t="s">
        <v>4427</v>
      </c>
      <c r="R632" s="44" t="s">
        <v>61</v>
      </c>
      <c r="S632" s="44" t="s">
        <v>45</v>
      </c>
      <c r="T632" s="44" t="s">
        <v>46</v>
      </c>
      <c r="U632" s="44" t="s">
        <v>46</v>
      </c>
      <c r="V632" s="44" t="s">
        <v>4408</v>
      </c>
      <c r="W632" s="44" t="s">
        <v>46</v>
      </c>
      <c r="X632" s="44" t="s">
        <v>46</v>
      </c>
      <c r="Y632" s="44" t="s">
        <v>46</v>
      </c>
      <c r="Z632" s="44" t="s">
        <v>46</v>
      </c>
      <c r="AA632" s="44" t="s">
        <v>46</v>
      </c>
      <c r="AB632" s="44" t="s">
        <v>4428</v>
      </c>
    </row>
    <row r="633" spans="1:28">
      <c r="A633" s="44" t="s">
        <v>166</v>
      </c>
      <c r="B633" s="44" t="s">
        <v>2824</v>
      </c>
      <c r="C633" s="44" t="s">
        <v>2825</v>
      </c>
      <c r="D633" s="44" t="s">
        <v>4429</v>
      </c>
      <c r="E633" s="44" t="s">
        <v>4430</v>
      </c>
      <c r="F633" s="44" t="s">
        <v>4431</v>
      </c>
      <c r="G633" s="44" t="s">
        <v>4432</v>
      </c>
      <c r="H633" s="44">
        <v>1988</v>
      </c>
      <c r="I633" s="44">
        <v>1588</v>
      </c>
      <c r="J633" s="44" t="s">
        <v>46</v>
      </c>
      <c r="K633" s="44" t="s">
        <v>46</v>
      </c>
      <c r="L633" s="44" t="s">
        <v>38</v>
      </c>
      <c r="M633" s="44" t="s">
        <v>4433</v>
      </c>
      <c r="N633" s="44" t="s">
        <v>369</v>
      </c>
      <c r="O633" s="44" t="s">
        <v>4361</v>
      </c>
      <c r="P633" s="44" t="s">
        <v>4434</v>
      </c>
      <c r="Q633" s="44" t="s">
        <v>4435</v>
      </c>
      <c r="R633" s="44" t="s">
        <v>44</v>
      </c>
      <c r="S633" s="44" t="s">
        <v>45</v>
      </c>
      <c r="T633" s="44" t="s">
        <v>46</v>
      </c>
      <c r="U633" s="44" t="s">
        <v>46</v>
      </c>
      <c r="V633" s="44" t="s">
        <v>4418</v>
      </c>
      <c r="W633" s="44" t="s">
        <v>46</v>
      </c>
      <c r="X633" s="44" t="s">
        <v>46</v>
      </c>
      <c r="Y633" s="44" t="s">
        <v>46</v>
      </c>
      <c r="Z633" s="44" t="s">
        <v>46</v>
      </c>
      <c r="AA633" s="44" t="s">
        <v>46</v>
      </c>
      <c r="AB633" s="44" t="s">
        <v>4436</v>
      </c>
    </row>
    <row r="634" spans="1:28">
      <c r="A634" s="44" t="s">
        <v>155</v>
      </c>
      <c r="B634" s="44" t="s">
        <v>2824</v>
      </c>
      <c r="C634" s="44" t="s">
        <v>31</v>
      </c>
      <c r="D634" s="44" t="s">
        <v>4437</v>
      </c>
      <c r="E634" s="44" t="s">
        <v>4438</v>
      </c>
      <c r="F634" s="44" t="s">
        <v>4439</v>
      </c>
      <c r="G634" s="44" t="s">
        <v>4440</v>
      </c>
      <c r="H634" s="44">
        <v>5988</v>
      </c>
      <c r="I634" s="44">
        <v>3799</v>
      </c>
      <c r="J634" s="44" t="s">
        <v>4441</v>
      </c>
      <c r="K634" s="44" t="s">
        <v>37</v>
      </c>
      <c r="L634" s="44" t="s">
        <v>38</v>
      </c>
      <c r="M634" s="44" t="s">
        <v>4442</v>
      </c>
      <c r="N634" s="44" t="s">
        <v>1631</v>
      </c>
      <c r="O634" s="44" t="s">
        <v>46</v>
      </c>
      <c r="P634" s="44" t="s">
        <v>4443</v>
      </c>
      <c r="Q634" s="44" t="s">
        <v>4444</v>
      </c>
      <c r="R634" s="44" t="s">
        <v>61</v>
      </c>
      <c r="S634" s="44" t="s">
        <v>45</v>
      </c>
      <c r="T634" s="44" t="s">
        <v>46</v>
      </c>
      <c r="U634" s="44" t="s">
        <v>46</v>
      </c>
      <c r="V634" s="44" t="s">
        <v>4445</v>
      </c>
      <c r="W634" s="44" t="s">
        <v>46</v>
      </c>
      <c r="X634" s="44" t="s">
        <v>46</v>
      </c>
      <c r="Y634" s="44" t="s">
        <v>46</v>
      </c>
      <c r="Z634" s="44" t="s">
        <v>46</v>
      </c>
      <c r="AA634" s="44" t="s">
        <v>46</v>
      </c>
      <c r="AB634" s="44" t="s">
        <v>4446</v>
      </c>
    </row>
    <row r="635" spans="1:28">
      <c r="A635" s="44" t="s">
        <v>166</v>
      </c>
      <c r="B635" s="44" t="s">
        <v>2824</v>
      </c>
      <c r="C635" s="44" t="s">
        <v>4383</v>
      </c>
      <c r="D635" s="44" t="s">
        <v>4447</v>
      </c>
      <c r="E635" s="44" t="s">
        <v>4448</v>
      </c>
      <c r="F635" s="44" t="s">
        <v>4449</v>
      </c>
      <c r="G635" s="44" t="s">
        <v>4450</v>
      </c>
      <c r="H635" s="44">
        <v>5980</v>
      </c>
      <c r="I635" s="44">
        <v>4280</v>
      </c>
      <c r="J635" s="44" t="s">
        <v>4451</v>
      </c>
      <c r="K635" s="44" t="s">
        <v>181</v>
      </c>
      <c r="L635" s="44" t="s">
        <v>181</v>
      </c>
      <c r="M635" s="44" t="s">
        <v>4452</v>
      </c>
      <c r="N635" s="44" t="s">
        <v>405</v>
      </c>
      <c r="O635" s="44" t="s">
        <v>4361</v>
      </c>
      <c r="P635" s="44" t="s">
        <v>4453</v>
      </c>
      <c r="Q635" s="44" t="s">
        <v>4454</v>
      </c>
      <c r="R635" s="44" t="s">
        <v>44</v>
      </c>
      <c r="S635" s="44" t="s">
        <v>45</v>
      </c>
      <c r="T635" s="44" t="s">
        <v>46</v>
      </c>
      <c r="U635" s="44" t="s">
        <v>46</v>
      </c>
      <c r="V635" s="44" t="s">
        <v>4455</v>
      </c>
      <c r="W635" s="44" t="s">
        <v>46</v>
      </c>
      <c r="X635" s="44" t="s">
        <v>46</v>
      </c>
      <c r="Y635" s="44" t="s">
        <v>46</v>
      </c>
      <c r="Z635" s="44" t="s">
        <v>46</v>
      </c>
      <c r="AA635" s="44" t="s">
        <v>46</v>
      </c>
      <c r="AB635" s="44" t="s">
        <v>4456</v>
      </c>
    </row>
    <row r="636" spans="1:28">
      <c r="A636" s="44" t="s">
        <v>155</v>
      </c>
      <c r="B636" s="44" t="s">
        <v>2824</v>
      </c>
      <c r="C636" s="44" t="s">
        <v>4457</v>
      </c>
      <c r="D636" s="44" t="s">
        <v>4458</v>
      </c>
      <c r="E636" s="44" t="s">
        <v>4459</v>
      </c>
      <c r="F636" s="44" t="s">
        <v>4460</v>
      </c>
      <c r="G636" s="44" t="s">
        <v>4461</v>
      </c>
      <c r="H636" s="44">
        <v>1580</v>
      </c>
      <c r="I636" s="44">
        <v>990</v>
      </c>
      <c r="J636" s="44" t="s">
        <v>46</v>
      </c>
      <c r="K636" s="44" t="s">
        <v>46</v>
      </c>
      <c r="L636" s="44" t="s">
        <v>38</v>
      </c>
      <c r="M636" s="44" t="s">
        <v>4462</v>
      </c>
      <c r="N636" s="44" t="s">
        <v>1243</v>
      </c>
      <c r="O636" s="44" t="s">
        <v>4361</v>
      </c>
      <c r="P636" s="44" t="s">
        <v>4463</v>
      </c>
      <c r="Q636" s="44" t="s">
        <v>4464</v>
      </c>
      <c r="R636" s="44" t="s">
        <v>44</v>
      </c>
      <c r="S636" s="44" t="s">
        <v>45</v>
      </c>
      <c r="T636" s="44" t="s">
        <v>46</v>
      </c>
      <c r="U636" s="44" t="s">
        <v>46</v>
      </c>
      <c r="V636" s="44" t="s">
        <v>4465</v>
      </c>
      <c r="W636" s="44" t="s">
        <v>46</v>
      </c>
      <c r="X636" s="44" t="s">
        <v>46</v>
      </c>
      <c r="Y636" s="44" t="s">
        <v>46</v>
      </c>
      <c r="Z636" s="44" t="s">
        <v>46</v>
      </c>
      <c r="AA636" s="44" t="s">
        <v>46</v>
      </c>
      <c r="AB636" s="44" t="s">
        <v>4466</v>
      </c>
    </row>
    <row r="637" spans="1:28">
      <c r="A637" s="44" t="s">
        <v>166</v>
      </c>
      <c r="B637" s="44" t="s">
        <v>2824</v>
      </c>
      <c r="C637" s="44" t="s">
        <v>4467</v>
      </c>
      <c r="D637" s="44" t="s">
        <v>4468</v>
      </c>
      <c r="E637" s="44" t="s">
        <v>4469</v>
      </c>
      <c r="F637" s="44" t="s">
        <v>4470</v>
      </c>
      <c r="G637" s="44" t="s">
        <v>4471</v>
      </c>
      <c r="H637" s="44">
        <v>3680</v>
      </c>
      <c r="I637" s="44">
        <v>2380</v>
      </c>
      <c r="J637" s="44" t="s">
        <v>46</v>
      </c>
      <c r="K637" s="44" t="s">
        <v>46</v>
      </c>
      <c r="L637" s="44" t="s">
        <v>38</v>
      </c>
      <c r="M637" s="44" t="s">
        <v>4462</v>
      </c>
      <c r="N637" s="44" t="s">
        <v>455</v>
      </c>
      <c r="O637" s="44" t="s">
        <v>4361</v>
      </c>
      <c r="P637" s="44" t="s">
        <v>4472</v>
      </c>
      <c r="Q637" s="44" t="s">
        <v>4473</v>
      </c>
      <c r="R637" s="44" t="s">
        <v>44</v>
      </c>
      <c r="S637" s="44" t="s">
        <v>45</v>
      </c>
      <c r="T637" s="44" t="s">
        <v>46</v>
      </c>
      <c r="U637" s="44" t="s">
        <v>46</v>
      </c>
      <c r="V637" s="44" t="s">
        <v>4465</v>
      </c>
      <c r="W637" s="44" t="s">
        <v>46</v>
      </c>
      <c r="X637" s="44" t="s">
        <v>46</v>
      </c>
      <c r="Y637" s="44" t="s">
        <v>46</v>
      </c>
      <c r="Z637" s="44" t="s">
        <v>46</v>
      </c>
      <c r="AA637" s="44" t="s">
        <v>46</v>
      </c>
      <c r="AB637" s="44" t="s">
        <v>4474</v>
      </c>
    </row>
    <row r="638" spans="1:28">
      <c r="A638" s="44" t="s">
        <v>155</v>
      </c>
      <c r="B638" s="44" t="s">
        <v>2824</v>
      </c>
      <c r="C638" s="44" t="s">
        <v>31</v>
      </c>
      <c r="D638" s="44" t="s">
        <v>4475</v>
      </c>
      <c r="E638" s="44" t="s">
        <v>4476</v>
      </c>
      <c r="F638" s="44" t="s">
        <v>4477</v>
      </c>
      <c r="G638" s="44" t="s">
        <v>4478</v>
      </c>
      <c r="H638" s="44">
        <v>2588</v>
      </c>
      <c r="I638" s="44">
        <v>1900</v>
      </c>
      <c r="J638" s="44" t="s">
        <v>146</v>
      </c>
      <c r="K638" s="44" t="s">
        <v>56</v>
      </c>
      <c r="L638" s="44" t="s">
        <v>38</v>
      </c>
      <c r="M638" s="44" t="s">
        <v>4479</v>
      </c>
      <c r="N638" s="44" t="s">
        <v>489</v>
      </c>
      <c r="O638" s="44" t="s">
        <v>4361</v>
      </c>
      <c r="P638" s="44" t="s">
        <v>490</v>
      </c>
      <c r="Q638" s="44" t="s">
        <v>4480</v>
      </c>
      <c r="R638" s="44" t="s">
        <v>61</v>
      </c>
      <c r="S638" s="44" t="s">
        <v>4304</v>
      </c>
      <c r="T638" s="44" t="s">
        <v>46</v>
      </c>
      <c r="U638" s="44" t="s">
        <v>46</v>
      </c>
      <c r="V638" s="44" t="s">
        <v>4045</v>
      </c>
      <c r="W638" s="44" t="s">
        <v>46</v>
      </c>
      <c r="X638" s="44" t="s">
        <v>46</v>
      </c>
      <c r="Y638" s="44" t="s">
        <v>46</v>
      </c>
      <c r="Z638" s="44" t="s">
        <v>46</v>
      </c>
      <c r="AA638" s="44" t="s">
        <v>46</v>
      </c>
      <c r="AB638" s="44" t="s">
        <v>4481</v>
      </c>
    </row>
    <row r="639" spans="1:28">
      <c r="A639" s="44" t="s">
        <v>492</v>
      </c>
      <c r="B639" s="44" t="s">
        <v>2824</v>
      </c>
      <c r="C639" s="44" t="s">
        <v>4383</v>
      </c>
      <c r="D639" s="44" t="s">
        <v>4482</v>
      </c>
      <c r="E639" s="44" t="s">
        <v>4483</v>
      </c>
      <c r="F639" s="44" t="s">
        <v>4484</v>
      </c>
      <c r="G639" s="44" t="s">
        <v>4485</v>
      </c>
      <c r="H639" s="44">
        <v>5980</v>
      </c>
      <c r="I639" s="44">
        <v>3880</v>
      </c>
      <c r="J639" s="44" t="s">
        <v>2770</v>
      </c>
      <c r="K639" s="44" t="s">
        <v>56</v>
      </c>
      <c r="L639" s="44" t="s">
        <v>38</v>
      </c>
      <c r="M639" s="44" t="s">
        <v>4486</v>
      </c>
      <c r="N639" s="44" t="s">
        <v>492</v>
      </c>
      <c r="O639" s="44" t="s">
        <v>287</v>
      </c>
      <c r="P639" s="44" t="s">
        <v>4487</v>
      </c>
      <c r="Q639" s="44" t="s">
        <v>4488</v>
      </c>
      <c r="R639" s="44" t="s">
        <v>44</v>
      </c>
      <c r="S639" s="44" t="s">
        <v>62</v>
      </c>
      <c r="T639" s="44" t="s">
        <v>63</v>
      </c>
      <c r="U639" s="44" t="s">
        <v>46</v>
      </c>
      <c r="V639" s="44" t="s">
        <v>4045</v>
      </c>
      <c r="W639" s="44" t="s">
        <v>46</v>
      </c>
      <c r="X639" s="44" t="s">
        <v>46</v>
      </c>
      <c r="Y639" s="44" t="s">
        <v>4489</v>
      </c>
      <c r="Z639" s="44" t="s">
        <v>46</v>
      </c>
      <c r="AA639" s="44" t="s">
        <v>46</v>
      </c>
      <c r="AB639" s="44" t="s">
        <v>4490</v>
      </c>
    </row>
    <row r="640" spans="1:28">
      <c r="A640" s="44" t="s">
        <v>492</v>
      </c>
      <c r="B640" s="44" t="s">
        <v>2824</v>
      </c>
      <c r="C640" s="44" t="s">
        <v>4383</v>
      </c>
      <c r="D640" s="44" t="s">
        <v>4491</v>
      </c>
      <c r="E640" s="44" t="s">
        <v>4492</v>
      </c>
      <c r="F640" s="44" t="s">
        <v>4493</v>
      </c>
      <c r="G640" s="44" t="s">
        <v>4494</v>
      </c>
      <c r="H640" s="44">
        <v>1680</v>
      </c>
      <c r="I640" s="44">
        <v>1030</v>
      </c>
      <c r="J640" s="44" t="s">
        <v>4495</v>
      </c>
      <c r="K640" s="44" t="s">
        <v>37</v>
      </c>
      <c r="L640" s="44" t="s">
        <v>38</v>
      </c>
      <c r="M640" s="44" t="s">
        <v>4496</v>
      </c>
      <c r="N640" s="44" t="s">
        <v>1827</v>
      </c>
      <c r="O640" s="44" t="s">
        <v>287</v>
      </c>
      <c r="P640" s="44" t="s">
        <v>4497</v>
      </c>
      <c r="Q640" s="44" t="s">
        <v>4498</v>
      </c>
      <c r="R640" s="44" t="s">
        <v>44</v>
      </c>
      <c r="S640" s="44" t="s">
        <v>45</v>
      </c>
      <c r="T640" s="44" t="s">
        <v>46</v>
      </c>
      <c r="U640" s="44" t="s">
        <v>46</v>
      </c>
      <c r="V640" s="44" t="s">
        <v>4499</v>
      </c>
      <c r="W640" s="44" t="s">
        <v>46</v>
      </c>
      <c r="X640" s="44" t="s">
        <v>46</v>
      </c>
      <c r="Y640" s="44" t="s">
        <v>46</v>
      </c>
      <c r="Z640" s="44" t="s">
        <v>46</v>
      </c>
      <c r="AA640" s="44" t="s">
        <v>46</v>
      </c>
      <c r="AB640" s="44" t="s">
        <v>4500</v>
      </c>
    </row>
    <row r="641" spans="1:28">
      <c r="A641" s="44" t="s">
        <v>492</v>
      </c>
      <c r="B641" s="44" t="s">
        <v>2824</v>
      </c>
      <c r="C641" s="44" t="s">
        <v>4383</v>
      </c>
      <c r="D641" s="44" t="s">
        <v>4501</v>
      </c>
      <c r="E641" s="44" t="s">
        <v>4502</v>
      </c>
      <c r="F641" s="44" t="s">
        <v>4503</v>
      </c>
      <c r="G641" s="44" t="s">
        <v>4504</v>
      </c>
      <c r="H641" s="44">
        <v>7660</v>
      </c>
      <c r="I641" s="44">
        <v>4790</v>
      </c>
      <c r="J641" s="44" t="s">
        <v>2770</v>
      </c>
      <c r="K641" s="44" t="s">
        <v>56</v>
      </c>
      <c r="L641" s="44" t="s">
        <v>38</v>
      </c>
      <c r="M641" s="44" t="s">
        <v>4505</v>
      </c>
      <c r="N641" s="44" t="s">
        <v>492</v>
      </c>
      <c r="O641" s="44" t="s">
        <v>287</v>
      </c>
      <c r="P641" s="44" t="s">
        <v>4506</v>
      </c>
      <c r="Q641" s="44" t="s">
        <v>4507</v>
      </c>
      <c r="R641" s="44" t="s">
        <v>44</v>
      </c>
      <c r="S641" s="44" t="s">
        <v>62</v>
      </c>
      <c r="T641" s="44" t="s">
        <v>63</v>
      </c>
      <c r="U641" s="44" t="s">
        <v>46</v>
      </c>
      <c r="V641" s="44" t="s">
        <v>4045</v>
      </c>
      <c r="W641" s="44" t="s">
        <v>46</v>
      </c>
      <c r="X641" s="44" t="s">
        <v>46</v>
      </c>
      <c r="Y641" s="44" t="s">
        <v>46</v>
      </c>
      <c r="Z641" s="44" t="s">
        <v>46</v>
      </c>
      <c r="AA641" s="44" t="s">
        <v>46</v>
      </c>
      <c r="AB641" s="44" t="s">
        <v>4490</v>
      </c>
    </row>
    <row r="642" spans="1:28">
      <c r="A642" s="44" t="s">
        <v>155</v>
      </c>
      <c r="B642" s="44" t="s">
        <v>2824</v>
      </c>
      <c r="C642" s="44" t="s">
        <v>4383</v>
      </c>
      <c r="D642" s="44" t="s">
        <v>4508</v>
      </c>
      <c r="E642" s="44" t="s">
        <v>4509</v>
      </c>
      <c r="F642" s="44" t="s">
        <v>4510</v>
      </c>
      <c r="G642" s="44" t="s">
        <v>4511</v>
      </c>
      <c r="H642" s="44">
        <v>14800</v>
      </c>
      <c r="I642" s="44">
        <v>6990</v>
      </c>
      <c r="J642" s="44" t="s">
        <v>1012</v>
      </c>
      <c r="K642" s="44" t="s">
        <v>113</v>
      </c>
      <c r="L642" s="44" t="s">
        <v>38</v>
      </c>
      <c r="M642" s="44" t="s">
        <v>4512</v>
      </c>
      <c r="N642" s="44" t="s">
        <v>438</v>
      </c>
      <c r="O642" s="44" t="s">
        <v>4513</v>
      </c>
      <c r="P642" s="44" t="s">
        <v>4514</v>
      </c>
      <c r="Q642" s="44" t="s">
        <v>4515</v>
      </c>
      <c r="R642" s="44" t="s">
        <v>44</v>
      </c>
      <c r="S642" s="44" t="s">
        <v>45</v>
      </c>
      <c r="T642" s="44" t="s">
        <v>46</v>
      </c>
      <c r="U642" s="44" t="s">
        <v>46</v>
      </c>
      <c r="V642" s="44" t="s">
        <v>4045</v>
      </c>
      <c r="W642" s="44" t="s">
        <v>46</v>
      </c>
      <c r="X642" s="44" t="s">
        <v>46</v>
      </c>
      <c r="Y642" s="44" t="s">
        <v>46</v>
      </c>
      <c r="Z642" s="44" t="s">
        <v>46</v>
      </c>
      <c r="AA642" s="44" t="s">
        <v>46</v>
      </c>
      <c r="AB642" s="44" t="s">
        <v>4516</v>
      </c>
    </row>
    <row r="643" spans="1:28">
      <c r="A643" s="44" t="s">
        <v>155</v>
      </c>
      <c r="B643" s="44" t="s">
        <v>2824</v>
      </c>
      <c r="C643" s="44" t="s">
        <v>4383</v>
      </c>
      <c r="D643" s="44" t="s">
        <v>4517</v>
      </c>
      <c r="E643" s="44" t="s">
        <v>4518</v>
      </c>
      <c r="F643" s="44" t="s">
        <v>4519</v>
      </c>
      <c r="G643" s="44" t="s">
        <v>4520</v>
      </c>
      <c r="H643" s="44">
        <v>10800</v>
      </c>
      <c r="I643" s="44">
        <v>4990</v>
      </c>
      <c r="J643" s="44" t="s">
        <v>4521</v>
      </c>
      <c r="K643" s="44" t="s">
        <v>56</v>
      </c>
      <c r="L643" s="44" t="s">
        <v>38</v>
      </c>
      <c r="M643" s="44" t="s">
        <v>4522</v>
      </c>
      <c r="N643" s="44" t="s">
        <v>438</v>
      </c>
      <c r="O643" s="44" t="s">
        <v>4513</v>
      </c>
      <c r="P643" s="44" t="s">
        <v>4523</v>
      </c>
      <c r="Q643" s="44" t="s">
        <v>4524</v>
      </c>
      <c r="R643" s="44" t="s">
        <v>44</v>
      </c>
      <c r="S643" s="44" t="s">
        <v>45</v>
      </c>
      <c r="T643" s="44" t="s">
        <v>46</v>
      </c>
      <c r="U643" s="44" t="s">
        <v>46</v>
      </c>
      <c r="V643" s="44" t="s">
        <v>4045</v>
      </c>
      <c r="W643" s="44" t="s">
        <v>46</v>
      </c>
      <c r="X643" s="44" t="s">
        <v>46</v>
      </c>
      <c r="Y643" s="44" t="s">
        <v>46</v>
      </c>
      <c r="Z643" s="44" t="s">
        <v>46</v>
      </c>
      <c r="AA643" s="44" t="s">
        <v>46</v>
      </c>
      <c r="AB643" s="44" t="s">
        <v>4525</v>
      </c>
    </row>
    <row r="644" spans="1:28">
      <c r="A644" s="44" t="s">
        <v>166</v>
      </c>
      <c r="B644" s="44" t="s">
        <v>2824</v>
      </c>
      <c r="C644" s="44" t="s">
        <v>31</v>
      </c>
      <c r="D644" s="44" t="s">
        <v>4526</v>
      </c>
      <c r="E644" s="44" t="s">
        <v>4527</v>
      </c>
      <c r="F644" s="44" t="s">
        <v>4528</v>
      </c>
      <c r="G644" s="44" t="s">
        <v>4529</v>
      </c>
      <c r="H644" s="44">
        <v>4290</v>
      </c>
      <c r="I644" s="44">
        <v>3000</v>
      </c>
      <c r="J644" s="44" t="s">
        <v>201</v>
      </c>
      <c r="K644" s="44" t="s">
        <v>56</v>
      </c>
      <c r="L644" s="44" t="s">
        <v>38</v>
      </c>
      <c r="M644" s="44" t="s">
        <v>4530</v>
      </c>
      <c r="N644" s="44" t="s">
        <v>405</v>
      </c>
      <c r="O644" s="44" t="s">
        <v>1872</v>
      </c>
      <c r="P644" s="44" t="s">
        <v>4531</v>
      </c>
      <c r="Q644" s="44" t="s">
        <v>4532</v>
      </c>
      <c r="R644" s="44" t="s">
        <v>44</v>
      </c>
      <c r="S644" s="44" t="s">
        <v>45</v>
      </c>
      <c r="T644" s="44" t="s">
        <v>46</v>
      </c>
      <c r="U644" s="44" t="s">
        <v>46</v>
      </c>
      <c r="V644" s="44" t="s">
        <v>4408</v>
      </c>
      <c r="W644" s="44" t="s">
        <v>46</v>
      </c>
      <c r="X644" s="44" t="s">
        <v>46</v>
      </c>
      <c r="Y644" s="44" t="s">
        <v>46</v>
      </c>
      <c r="Z644" s="44" t="s">
        <v>46</v>
      </c>
      <c r="AA644" s="44" t="s">
        <v>46</v>
      </c>
      <c r="AB644" s="44" t="s">
        <v>4533</v>
      </c>
    </row>
    <row r="645" spans="1:28">
      <c r="A645" s="44" t="s">
        <v>166</v>
      </c>
      <c r="B645" s="44" t="s">
        <v>2824</v>
      </c>
      <c r="C645" s="44" t="s">
        <v>31</v>
      </c>
      <c r="D645" s="44" t="s">
        <v>4534</v>
      </c>
      <c r="E645" s="44" t="s">
        <v>4535</v>
      </c>
      <c r="F645" s="44" t="s">
        <v>4536</v>
      </c>
      <c r="G645" s="44" t="s">
        <v>4537</v>
      </c>
      <c r="H645" s="44">
        <v>4290</v>
      </c>
      <c r="I645" s="44">
        <v>3000</v>
      </c>
      <c r="J645" s="44" t="s">
        <v>201</v>
      </c>
      <c r="K645" s="44" t="s">
        <v>56</v>
      </c>
      <c r="L645" s="44" t="s">
        <v>38</v>
      </c>
      <c r="M645" s="44" t="s">
        <v>4538</v>
      </c>
      <c r="N645" s="44" t="s">
        <v>405</v>
      </c>
      <c r="O645" s="44" t="s">
        <v>4539</v>
      </c>
      <c r="P645" s="44" t="s">
        <v>4531</v>
      </c>
      <c r="Q645" s="44" t="s">
        <v>4532</v>
      </c>
      <c r="R645" s="44" t="s">
        <v>44</v>
      </c>
      <c r="S645" s="44" t="s">
        <v>45</v>
      </c>
      <c r="T645" s="44" t="s">
        <v>46</v>
      </c>
      <c r="U645" s="44" t="s">
        <v>46</v>
      </c>
      <c r="V645" s="44" t="s">
        <v>4408</v>
      </c>
      <c r="W645" s="44" t="s">
        <v>46</v>
      </c>
      <c r="X645" s="44" t="s">
        <v>46</v>
      </c>
      <c r="Y645" s="44" t="s">
        <v>46</v>
      </c>
      <c r="Z645" s="44" t="s">
        <v>46</v>
      </c>
      <c r="AA645" s="44" t="s">
        <v>46</v>
      </c>
      <c r="AB645" s="44" t="s">
        <v>4533</v>
      </c>
    </row>
    <row r="646" spans="1:28">
      <c r="A646" s="44" t="s">
        <v>166</v>
      </c>
      <c r="B646" s="44" t="s">
        <v>2824</v>
      </c>
      <c r="C646" s="44" t="s">
        <v>31</v>
      </c>
      <c r="D646" s="44" t="s">
        <v>4540</v>
      </c>
      <c r="E646" s="44" t="s">
        <v>4541</v>
      </c>
      <c r="F646" s="44" t="s">
        <v>4542</v>
      </c>
      <c r="G646" s="44" t="s">
        <v>4543</v>
      </c>
      <c r="H646" s="44">
        <v>4990</v>
      </c>
      <c r="I646" s="44">
        <v>3000</v>
      </c>
      <c r="J646" s="44" t="s">
        <v>1025</v>
      </c>
      <c r="K646" s="44" t="s">
        <v>56</v>
      </c>
      <c r="L646" s="44" t="s">
        <v>38</v>
      </c>
      <c r="M646" s="44" t="s">
        <v>4544</v>
      </c>
      <c r="N646" s="44" t="s">
        <v>4545</v>
      </c>
      <c r="O646" s="44" t="s">
        <v>4546</v>
      </c>
      <c r="P646" s="44" t="s">
        <v>4547</v>
      </c>
      <c r="Q646" s="44" t="s">
        <v>4548</v>
      </c>
      <c r="R646" s="44" t="s">
        <v>44</v>
      </c>
      <c r="S646" s="44" t="s">
        <v>45</v>
      </c>
      <c r="T646" s="44" t="s">
        <v>46</v>
      </c>
      <c r="U646" s="44" t="s">
        <v>46</v>
      </c>
      <c r="V646" s="44" t="s">
        <v>47</v>
      </c>
      <c r="W646" s="44" t="s">
        <v>46</v>
      </c>
      <c r="X646" s="44" t="s">
        <v>46</v>
      </c>
      <c r="Y646" s="44" t="s">
        <v>46</v>
      </c>
      <c r="Z646" s="44" t="s">
        <v>46</v>
      </c>
      <c r="AA646" s="44" t="s">
        <v>46</v>
      </c>
      <c r="AB646" s="44" t="s">
        <v>4549</v>
      </c>
    </row>
    <row r="647" spans="1:28">
      <c r="A647" s="44" t="s">
        <v>155</v>
      </c>
      <c r="B647" s="44" t="s">
        <v>2824</v>
      </c>
      <c r="C647" s="44" t="s">
        <v>2825</v>
      </c>
      <c r="D647" s="44" t="s">
        <v>4550</v>
      </c>
      <c r="E647" s="44" t="s">
        <v>4551</v>
      </c>
      <c r="F647" s="44" t="s">
        <v>4552</v>
      </c>
      <c r="G647" s="44" t="s">
        <v>4553</v>
      </c>
      <c r="H647" s="44">
        <v>5680</v>
      </c>
      <c r="I647" s="44">
        <v>4399</v>
      </c>
      <c r="J647" s="44" t="s">
        <v>1025</v>
      </c>
      <c r="K647" s="44" t="s">
        <v>56</v>
      </c>
      <c r="L647" s="44" t="s">
        <v>38</v>
      </c>
      <c r="M647" s="44" t="s">
        <v>4554</v>
      </c>
      <c r="N647" s="44" t="s">
        <v>444</v>
      </c>
      <c r="O647" s="44" t="s">
        <v>183</v>
      </c>
      <c r="P647" s="44" t="s">
        <v>4555</v>
      </c>
      <c r="Q647" s="44" t="s">
        <v>4556</v>
      </c>
      <c r="R647" s="44" t="s">
        <v>44</v>
      </c>
      <c r="S647" s="44" t="s">
        <v>45</v>
      </c>
      <c r="T647" s="44" t="s">
        <v>46</v>
      </c>
      <c r="U647" s="44" t="s">
        <v>46</v>
      </c>
      <c r="V647" s="44" t="s">
        <v>47</v>
      </c>
      <c r="W647" s="44" t="s">
        <v>46</v>
      </c>
      <c r="X647" s="44" t="s">
        <v>46</v>
      </c>
      <c r="Y647" s="44" t="s">
        <v>4557</v>
      </c>
      <c r="Z647" s="44" t="s">
        <v>46</v>
      </c>
      <c r="AA647" s="44" t="s">
        <v>46</v>
      </c>
      <c r="AB647" s="44" t="s">
        <v>4558</v>
      </c>
    </row>
    <row r="648" spans="1:28">
      <c r="A648" s="44" t="s">
        <v>166</v>
      </c>
      <c r="B648" s="44" t="s">
        <v>2824</v>
      </c>
      <c r="C648" s="44" t="s">
        <v>4383</v>
      </c>
      <c r="D648" s="44" t="s">
        <v>4559</v>
      </c>
      <c r="E648" s="44" t="s">
        <v>4560</v>
      </c>
      <c r="F648" s="44" t="s">
        <v>4561</v>
      </c>
      <c r="G648" s="44" t="s">
        <v>4562</v>
      </c>
      <c r="H648" s="44">
        <v>5990</v>
      </c>
      <c r="I648" s="44">
        <v>4650</v>
      </c>
      <c r="J648" s="44" t="s">
        <v>4563</v>
      </c>
      <c r="K648" s="44" t="s">
        <v>181</v>
      </c>
      <c r="L648" s="44" t="s">
        <v>181</v>
      </c>
      <c r="M648" s="44" t="s">
        <v>4564</v>
      </c>
      <c r="N648" s="44" t="s">
        <v>172</v>
      </c>
      <c r="O648" s="44" t="s">
        <v>41</v>
      </c>
      <c r="P648" s="44" t="s">
        <v>203</v>
      </c>
      <c r="Q648" s="44" t="s">
        <v>4565</v>
      </c>
      <c r="R648" s="44" t="s">
        <v>44</v>
      </c>
      <c r="S648" s="44" t="s">
        <v>45</v>
      </c>
      <c r="T648" s="44" t="s">
        <v>46</v>
      </c>
      <c r="U648" s="44" t="s">
        <v>46</v>
      </c>
      <c r="V648" s="44" t="s">
        <v>47</v>
      </c>
      <c r="W648" s="44" t="s">
        <v>46</v>
      </c>
      <c r="X648" s="44" t="s">
        <v>46</v>
      </c>
      <c r="Y648" s="44" t="s">
        <v>46</v>
      </c>
      <c r="Z648" s="44" t="s">
        <v>46</v>
      </c>
      <c r="AA648" s="44" t="s">
        <v>46</v>
      </c>
      <c r="AB648" s="44" t="s">
        <v>4566</v>
      </c>
    </row>
    <row r="649" spans="1:28">
      <c r="A649" s="44" t="s">
        <v>155</v>
      </c>
      <c r="B649" s="44" t="s">
        <v>2824</v>
      </c>
      <c r="C649" s="44" t="s">
        <v>4567</v>
      </c>
      <c r="D649" s="44" t="s">
        <v>4568</v>
      </c>
      <c r="E649" s="44" t="s">
        <v>4569</v>
      </c>
      <c r="F649" s="44" t="s">
        <v>4570</v>
      </c>
      <c r="G649" s="44" t="s">
        <v>4571</v>
      </c>
      <c r="H649" s="44">
        <v>3280</v>
      </c>
      <c r="I649" s="44">
        <v>2680</v>
      </c>
      <c r="J649" s="44" t="s">
        <v>136</v>
      </c>
      <c r="K649" s="44" t="s">
        <v>56</v>
      </c>
      <c r="L649" s="44" t="s">
        <v>38</v>
      </c>
      <c r="M649" s="44" t="s">
        <v>4572</v>
      </c>
      <c r="N649" s="44" t="s">
        <v>2126</v>
      </c>
      <c r="O649" s="44" t="s">
        <v>388</v>
      </c>
      <c r="P649" s="44" t="s">
        <v>4573</v>
      </c>
      <c r="Q649" s="44" t="s">
        <v>4574</v>
      </c>
      <c r="R649" s="44" t="s">
        <v>44</v>
      </c>
      <c r="S649" s="44" t="s">
        <v>45</v>
      </c>
      <c r="T649" s="44" t="s">
        <v>46</v>
      </c>
      <c r="U649" s="44" t="s">
        <v>46</v>
      </c>
      <c r="V649" s="44" t="s">
        <v>47</v>
      </c>
      <c r="W649" s="44" t="s">
        <v>46</v>
      </c>
      <c r="X649" s="44" t="s">
        <v>46</v>
      </c>
      <c r="Y649" s="44" t="s">
        <v>4575</v>
      </c>
      <c r="Z649" s="44" t="s">
        <v>46</v>
      </c>
      <c r="AA649" s="44" t="s">
        <v>46</v>
      </c>
      <c r="AB649" s="44" t="s">
        <v>4576</v>
      </c>
    </row>
    <row r="650" spans="1:28">
      <c r="A650" s="44" t="s">
        <v>155</v>
      </c>
      <c r="B650" s="44" t="s">
        <v>2824</v>
      </c>
      <c r="C650" s="44" t="s">
        <v>4567</v>
      </c>
      <c r="D650" s="44" t="s">
        <v>4577</v>
      </c>
      <c r="E650" s="44" t="s">
        <v>4578</v>
      </c>
      <c r="F650" s="44" t="s">
        <v>4579</v>
      </c>
      <c r="G650" s="44" t="s">
        <v>4580</v>
      </c>
      <c r="H650" s="44">
        <v>3280</v>
      </c>
      <c r="I650" s="44">
        <v>2680</v>
      </c>
      <c r="J650" s="44" t="s">
        <v>136</v>
      </c>
      <c r="K650" s="44" t="s">
        <v>56</v>
      </c>
      <c r="L650" s="44" t="s">
        <v>38</v>
      </c>
      <c r="M650" s="44" t="s">
        <v>4572</v>
      </c>
      <c r="N650" s="44" t="s">
        <v>2126</v>
      </c>
      <c r="O650" s="44" t="s">
        <v>787</v>
      </c>
      <c r="P650" s="44" t="s">
        <v>4581</v>
      </c>
      <c r="Q650" s="44" t="s">
        <v>46</v>
      </c>
      <c r="R650" s="44" t="s">
        <v>44</v>
      </c>
      <c r="S650" s="44" t="s">
        <v>45</v>
      </c>
      <c r="T650" s="44" t="s">
        <v>46</v>
      </c>
      <c r="U650" s="44" t="s">
        <v>46</v>
      </c>
      <c r="V650" s="44" t="s">
        <v>47</v>
      </c>
      <c r="W650" s="44" t="s">
        <v>46</v>
      </c>
      <c r="X650" s="44" t="s">
        <v>46</v>
      </c>
      <c r="Y650" s="44" t="s">
        <v>4575</v>
      </c>
      <c r="Z650" s="44" t="s">
        <v>46</v>
      </c>
      <c r="AA650" s="44" t="s">
        <v>46</v>
      </c>
      <c r="AB650" s="44" t="s">
        <v>4576</v>
      </c>
    </row>
    <row r="651" spans="1:28">
      <c r="A651" s="44" t="s">
        <v>155</v>
      </c>
      <c r="B651" s="44" t="s">
        <v>2824</v>
      </c>
      <c r="C651" s="44" t="s">
        <v>4567</v>
      </c>
      <c r="D651" s="44" t="s">
        <v>4582</v>
      </c>
      <c r="E651" s="44" t="s">
        <v>4583</v>
      </c>
      <c r="F651" s="44" t="s">
        <v>4584</v>
      </c>
      <c r="G651" s="44" t="s">
        <v>4585</v>
      </c>
      <c r="H651" s="44">
        <v>1980</v>
      </c>
      <c r="I651" s="44">
        <v>980</v>
      </c>
      <c r="J651" s="44" t="s">
        <v>4586</v>
      </c>
      <c r="K651" s="44" t="s">
        <v>56</v>
      </c>
      <c r="L651" s="44" t="s">
        <v>38</v>
      </c>
      <c r="M651" s="44" t="s">
        <v>4587</v>
      </c>
      <c r="N651" s="44" t="s">
        <v>2126</v>
      </c>
      <c r="O651" s="44" t="s">
        <v>3879</v>
      </c>
      <c r="P651" s="44" t="s">
        <v>4588</v>
      </c>
      <c r="Q651" s="44" t="s">
        <v>46</v>
      </c>
      <c r="R651" s="44" t="s">
        <v>44</v>
      </c>
      <c r="S651" s="44" t="s">
        <v>45</v>
      </c>
      <c r="T651" s="44" t="s">
        <v>46</v>
      </c>
      <c r="U651" s="44" t="s">
        <v>46</v>
      </c>
      <c r="V651" s="44" t="s">
        <v>47</v>
      </c>
      <c r="W651" s="44" t="s">
        <v>46</v>
      </c>
      <c r="X651" s="44" t="s">
        <v>46</v>
      </c>
      <c r="Y651" s="44" t="s">
        <v>46</v>
      </c>
      <c r="Z651" s="44" t="s">
        <v>46</v>
      </c>
      <c r="AA651" s="44" t="s">
        <v>46</v>
      </c>
      <c r="AB651" s="44" t="s">
        <v>4589</v>
      </c>
    </row>
    <row r="652" spans="1:28">
      <c r="A652" s="44" t="s">
        <v>166</v>
      </c>
      <c r="B652" s="44" t="s">
        <v>2824</v>
      </c>
      <c r="C652" s="44" t="s">
        <v>4590</v>
      </c>
      <c r="D652" s="44" t="s">
        <v>4591</v>
      </c>
      <c r="E652" s="44" t="s">
        <v>4592</v>
      </c>
      <c r="F652" s="44" t="s">
        <v>4593</v>
      </c>
      <c r="G652" s="44" t="s">
        <v>4594</v>
      </c>
      <c r="H652" s="44">
        <v>10900</v>
      </c>
      <c r="I652" s="44">
        <v>4590</v>
      </c>
      <c r="J652" s="44" t="s">
        <v>3557</v>
      </c>
      <c r="K652" s="44" t="s">
        <v>56</v>
      </c>
      <c r="L652" s="44" t="s">
        <v>38</v>
      </c>
      <c r="M652" s="44" t="s">
        <v>4595</v>
      </c>
      <c r="N652" s="44" t="s">
        <v>387</v>
      </c>
      <c r="O652" s="44" t="s">
        <v>287</v>
      </c>
      <c r="P652" s="44" t="s">
        <v>4596</v>
      </c>
      <c r="Q652" s="44" t="s">
        <v>4597</v>
      </c>
      <c r="R652" s="44" t="s">
        <v>4598</v>
      </c>
      <c r="S652" s="44" t="s">
        <v>45</v>
      </c>
      <c r="T652" s="44" t="s">
        <v>46</v>
      </c>
      <c r="U652" s="44" t="s">
        <v>46</v>
      </c>
      <c r="V652" s="44" t="s">
        <v>4599</v>
      </c>
      <c r="W652" s="44" t="s">
        <v>46</v>
      </c>
      <c r="X652" s="44" t="s">
        <v>46</v>
      </c>
      <c r="Y652" s="44" t="s">
        <v>46</v>
      </c>
      <c r="Z652" s="44" t="s">
        <v>46</v>
      </c>
      <c r="AA652" s="44" t="s">
        <v>46</v>
      </c>
      <c r="AB652" s="44" t="s">
        <v>4600</v>
      </c>
    </row>
    <row r="653" spans="1:28">
      <c r="A653" s="44" t="s">
        <v>166</v>
      </c>
      <c r="B653" s="44" t="s">
        <v>2824</v>
      </c>
      <c r="C653" s="44" t="s">
        <v>4590</v>
      </c>
      <c r="D653" s="44" t="s">
        <v>4601</v>
      </c>
      <c r="E653" s="44" t="s">
        <v>4602</v>
      </c>
      <c r="F653" s="44" t="s">
        <v>4603</v>
      </c>
      <c r="G653" s="44" t="s">
        <v>4604</v>
      </c>
      <c r="H653" s="44">
        <v>10900</v>
      </c>
      <c r="I653" s="44">
        <v>4590</v>
      </c>
      <c r="J653" s="44" t="s">
        <v>3557</v>
      </c>
      <c r="K653" s="44" t="s">
        <v>56</v>
      </c>
      <c r="L653" s="44" t="s">
        <v>38</v>
      </c>
      <c r="M653" s="44" t="s">
        <v>4595</v>
      </c>
      <c r="N653" s="44" t="s">
        <v>387</v>
      </c>
      <c r="O653" s="44" t="s">
        <v>306</v>
      </c>
      <c r="P653" s="44" t="s">
        <v>4596</v>
      </c>
      <c r="Q653" s="44" t="s">
        <v>4597</v>
      </c>
      <c r="R653" s="44" t="s">
        <v>4598</v>
      </c>
      <c r="S653" s="44" t="s">
        <v>45</v>
      </c>
      <c r="T653" s="44" t="s">
        <v>46</v>
      </c>
      <c r="U653" s="44" t="s">
        <v>46</v>
      </c>
      <c r="V653" s="44" t="s">
        <v>4599</v>
      </c>
      <c r="W653" s="44" t="s">
        <v>46</v>
      </c>
      <c r="X653" s="44" t="s">
        <v>46</v>
      </c>
      <c r="Y653" s="44" t="s">
        <v>46</v>
      </c>
      <c r="Z653" s="44" t="s">
        <v>46</v>
      </c>
      <c r="AA653" s="44" t="s">
        <v>46</v>
      </c>
      <c r="AB653" s="44" t="s">
        <v>4600</v>
      </c>
    </row>
    <row r="654" spans="1:28">
      <c r="A654" s="44" t="s">
        <v>155</v>
      </c>
      <c r="B654" s="44" t="s">
        <v>2824</v>
      </c>
      <c r="C654" s="44" t="s">
        <v>4605</v>
      </c>
      <c r="D654" s="44" t="s">
        <v>4606</v>
      </c>
      <c r="E654" s="44" t="s">
        <v>4607</v>
      </c>
      <c r="F654" s="44" t="s">
        <v>4608</v>
      </c>
      <c r="G654" s="44" t="s">
        <v>4609</v>
      </c>
      <c r="H654" s="44">
        <v>1480</v>
      </c>
      <c r="I654" s="44">
        <v>799</v>
      </c>
      <c r="J654" s="44" t="s">
        <v>3557</v>
      </c>
      <c r="K654" s="44" t="s">
        <v>56</v>
      </c>
      <c r="L654" s="44" t="s">
        <v>38</v>
      </c>
      <c r="M654" s="44" t="s">
        <v>4610</v>
      </c>
      <c r="N654" s="44" t="s">
        <v>937</v>
      </c>
      <c r="O654" s="44" t="s">
        <v>287</v>
      </c>
      <c r="P654" s="44" t="s">
        <v>4611</v>
      </c>
      <c r="Q654" s="44" t="s">
        <v>46</v>
      </c>
      <c r="R654" s="44" t="s">
        <v>44</v>
      </c>
      <c r="S654" s="44" t="s">
        <v>45</v>
      </c>
      <c r="T654" s="44" t="s">
        <v>46</v>
      </c>
      <c r="U654" s="44" t="s">
        <v>46</v>
      </c>
      <c r="V654" s="44" t="s">
        <v>4445</v>
      </c>
      <c r="W654" s="44" t="s">
        <v>46</v>
      </c>
      <c r="X654" s="44" t="s">
        <v>46</v>
      </c>
      <c r="Y654" s="44" t="s">
        <v>46</v>
      </c>
      <c r="Z654" s="44" t="s">
        <v>46</v>
      </c>
      <c r="AA654" s="44" t="s">
        <v>46</v>
      </c>
      <c r="AB654" s="44" t="s">
        <v>4612</v>
      </c>
    </row>
    <row r="655" spans="1:28">
      <c r="A655" s="44" t="s">
        <v>166</v>
      </c>
      <c r="B655" s="44" t="s">
        <v>2824</v>
      </c>
      <c r="C655" s="44" t="s">
        <v>4467</v>
      </c>
      <c r="D655" s="44" t="s">
        <v>4613</v>
      </c>
      <c r="E655" s="44" t="s">
        <v>4614</v>
      </c>
      <c r="F655" s="44" t="s">
        <v>4615</v>
      </c>
      <c r="G655" s="44" t="s">
        <v>4616</v>
      </c>
      <c r="H655" s="44">
        <v>16800</v>
      </c>
      <c r="I655" s="44">
        <v>10400</v>
      </c>
      <c r="J655" s="44" t="s">
        <v>4617</v>
      </c>
      <c r="K655" s="44" t="s">
        <v>56</v>
      </c>
      <c r="L655" s="44" t="s">
        <v>38</v>
      </c>
      <c r="M655" s="44" t="s">
        <v>4618</v>
      </c>
      <c r="N655" s="44" t="s">
        <v>405</v>
      </c>
      <c r="O655" s="44" t="s">
        <v>183</v>
      </c>
      <c r="P655" s="44" t="s">
        <v>4619</v>
      </c>
      <c r="Q655" s="44" t="s">
        <v>4620</v>
      </c>
      <c r="R655" s="44" t="s">
        <v>44</v>
      </c>
      <c r="S655" s="44" t="s">
        <v>45</v>
      </c>
      <c r="T655" s="44" t="s">
        <v>46</v>
      </c>
      <c r="U655" s="44" t="s">
        <v>46</v>
      </c>
      <c r="V655" s="44" t="s">
        <v>4621</v>
      </c>
      <c r="W655" s="44" t="s">
        <v>46</v>
      </c>
      <c r="X655" s="44" t="s">
        <v>46</v>
      </c>
      <c r="Y655" s="44" t="s">
        <v>46</v>
      </c>
      <c r="Z655" s="44" t="s">
        <v>46</v>
      </c>
      <c r="AA655" s="44" t="s">
        <v>46</v>
      </c>
      <c r="AB655" s="44" t="s">
        <v>4622</v>
      </c>
    </row>
    <row r="656" spans="1:28">
      <c r="A656" s="44" t="s">
        <v>166</v>
      </c>
      <c r="B656" s="44" t="s">
        <v>2824</v>
      </c>
      <c r="C656" s="44" t="s">
        <v>4467</v>
      </c>
      <c r="D656" s="44" t="s">
        <v>4623</v>
      </c>
      <c r="E656" s="44" t="s">
        <v>4624</v>
      </c>
      <c r="F656" s="44" t="s">
        <v>4625</v>
      </c>
      <c r="G656" s="44" t="s">
        <v>4626</v>
      </c>
      <c r="H656" s="44">
        <v>4980</v>
      </c>
      <c r="I656" s="44">
        <v>2680</v>
      </c>
      <c r="J656" s="44" t="s">
        <v>190</v>
      </c>
      <c r="K656" s="44" t="s">
        <v>113</v>
      </c>
      <c r="L656" s="44" t="s">
        <v>38</v>
      </c>
      <c r="M656" s="44" t="s">
        <v>4627</v>
      </c>
      <c r="N656" s="44" t="s">
        <v>455</v>
      </c>
      <c r="O656" s="44" t="s">
        <v>183</v>
      </c>
      <c r="P656" s="44" t="s">
        <v>4628</v>
      </c>
      <c r="Q656" s="44" t="s">
        <v>46</v>
      </c>
      <c r="R656" s="44" t="s">
        <v>44</v>
      </c>
      <c r="S656" s="44" t="s">
        <v>45</v>
      </c>
      <c r="T656" s="44" t="s">
        <v>46</v>
      </c>
      <c r="U656" s="44" t="s">
        <v>46</v>
      </c>
      <c r="V656" s="44" t="s">
        <v>4621</v>
      </c>
      <c r="W656" s="44" t="s">
        <v>46</v>
      </c>
      <c r="X656" s="44" t="s">
        <v>46</v>
      </c>
      <c r="Y656" s="44" t="s">
        <v>46</v>
      </c>
      <c r="Z656" s="44" t="s">
        <v>46</v>
      </c>
      <c r="AA656" s="44" t="s">
        <v>46</v>
      </c>
      <c r="AB656" s="44" t="s">
        <v>4629</v>
      </c>
    </row>
    <row r="657" spans="1:28">
      <c r="A657" s="44" t="s">
        <v>166</v>
      </c>
      <c r="B657" s="44" t="s">
        <v>2824</v>
      </c>
      <c r="C657" s="44" t="s">
        <v>31</v>
      </c>
      <c r="D657" s="44" t="s">
        <v>4630</v>
      </c>
      <c r="E657" s="44" t="s">
        <v>4631</v>
      </c>
      <c r="F657" s="44" t="s">
        <v>4632</v>
      </c>
      <c r="G657" s="44" t="s">
        <v>4633</v>
      </c>
      <c r="H657" s="44">
        <v>4990</v>
      </c>
      <c r="I657" s="44">
        <v>3000</v>
      </c>
      <c r="J657" s="44" t="s">
        <v>136</v>
      </c>
      <c r="K657" s="44" t="s">
        <v>56</v>
      </c>
      <c r="L657" s="44" t="s">
        <v>38</v>
      </c>
      <c r="M657" s="44" t="s">
        <v>4634</v>
      </c>
      <c r="N657" s="44" t="s">
        <v>4545</v>
      </c>
      <c r="O657" s="44" t="s">
        <v>4635</v>
      </c>
      <c r="P657" s="44" t="s">
        <v>4636</v>
      </c>
      <c r="Q657" s="44" t="s">
        <v>4548</v>
      </c>
      <c r="R657" s="44" t="s">
        <v>44</v>
      </c>
      <c r="S657" s="44" t="s">
        <v>45</v>
      </c>
      <c r="T657" s="44" t="s">
        <v>46</v>
      </c>
      <c r="U657" s="44" t="s">
        <v>46</v>
      </c>
      <c r="V657" s="44" t="s">
        <v>4445</v>
      </c>
      <c r="W657" s="44" t="s">
        <v>46</v>
      </c>
      <c r="X657" s="44" t="s">
        <v>46</v>
      </c>
      <c r="Y657" s="44" t="s">
        <v>46</v>
      </c>
      <c r="Z657" s="44" t="s">
        <v>46</v>
      </c>
      <c r="AA657" s="44" t="s">
        <v>46</v>
      </c>
      <c r="AB657" s="44" t="s">
        <v>4637</v>
      </c>
    </row>
    <row r="658" spans="1:28">
      <c r="A658" s="44" t="s">
        <v>492</v>
      </c>
      <c r="B658" s="44" t="s">
        <v>2824</v>
      </c>
      <c r="C658" s="44" t="s">
        <v>2825</v>
      </c>
      <c r="D658" s="44" t="s">
        <v>4638</v>
      </c>
      <c r="E658" s="44" t="s">
        <v>4639</v>
      </c>
      <c r="F658" s="44" t="s">
        <v>4640</v>
      </c>
      <c r="G658" s="44" t="s">
        <v>4641</v>
      </c>
      <c r="H658" s="44">
        <v>2688</v>
      </c>
      <c r="I658" s="44">
        <v>1780</v>
      </c>
      <c r="J658" s="44" t="s">
        <v>46</v>
      </c>
      <c r="K658" s="44" t="s">
        <v>113</v>
      </c>
      <c r="L658" s="44" t="s">
        <v>38</v>
      </c>
      <c r="M658" s="44" t="s">
        <v>4642</v>
      </c>
      <c r="N658" s="44" t="s">
        <v>492</v>
      </c>
      <c r="O658" s="44" t="s">
        <v>41</v>
      </c>
      <c r="P658" s="44" t="s">
        <v>4643</v>
      </c>
      <c r="Q658" s="44" t="s">
        <v>4644</v>
      </c>
      <c r="R658" s="44" t="s">
        <v>44</v>
      </c>
      <c r="S658" s="44" t="s">
        <v>62</v>
      </c>
      <c r="T658" s="44" t="s">
        <v>720</v>
      </c>
      <c r="U658" s="44" t="s">
        <v>46</v>
      </c>
      <c r="V658" s="44" t="s">
        <v>47</v>
      </c>
      <c r="W658" s="44" t="s">
        <v>46</v>
      </c>
      <c r="X658" s="44" t="s">
        <v>46</v>
      </c>
      <c r="Y658" s="44" t="s">
        <v>4645</v>
      </c>
      <c r="Z658" s="44" t="s">
        <v>46</v>
      </c>
      <c r="AA658" s="44" t="s">
        <v>46</v>
      </c>
      <c r="AB658" s="44" t="s">
        <v>4646</v>
      </c>
    </row>
    <row r="659" spans="1:28">
      <c r="A659" s="44" t="s">
        <v>155</v>
      </c>
      <c r="B659" s="44" t="s">
        <v>2824</v>
      </c>
      <c r="C659" s="44" t="s">
        <v>2825</v>
      </c>
      <c r="D659" s="44" t="s">
        <v>4647</v>
      </c>
      <c r="E659" s="44" t="s">
        <v>4648</v>
      </c>
      <c r="F659" s="44" t="s">
        <v>4649</v>
      </c>
      <c r="G659" s="44" t="s">
        <v>4650</v>
      </c>
      <c r="H659" s="44">
        <v>3488</v>
      </c>
      <c r="I659" s="44">
        <v>2001</v>
      </c>
      <c r="J659" s="44" t="s">
        <v>160</v>
      </c>
      <c r="K659" s="44" t="s">
        <v>56</v>
      </c>
      <c r="L659" s="44" t="s">
        <v>38</v>
      </c>
      <c r="M659" s="44" t="s">
        <v>4651</v>
      </c>
      <c r="N659" s="44" t="s">
        <v>3365</v>
      </c>
      <c r="O659" s="44" t="s">
        <v>41</v>
      </c>
      <c r="P659" s="44" t="s">
        <v>46</v>
      </c>
      <c r="Q659" s="44" t="s">
        <v>4652</v>
      </c>
      <c r="R659" s="44" t="s">
        <v>44</v>
      </c>
      <c r="S659" s="44" t="s">
        <v>45</v>
      </c>
      <c r="T659" s="44" t="s">
        <v>46</v>
      </c>
      <c r="U659" s="44" t="s">
        <v>46</v>
      </c>
      <c r="V659" s="44" t="s">
        <v>47</v>
      </c>
      <c r="W659" s="44" t="s">
        <v>46</v>
      </c>
      <c r="X659" s="44" t="s">
        <v>46</v>
      </c>
      <c r="Y659" s="44" t="s">
        <v>46</v>
      </c>
      <c r="Z659" s="44" t="s">
        <v>46</v>
      </c>
      <c r="AA659" s="44" t="s">
        <v>46</v>
      </c>
      <c r="AB659" s="44" t="s">
        <v>4653</v>
      </c>
    </row>
    <row r="660" spans="1:28">
      <c r="A660" s="44" t="s">
        <v>166</v>
      </c>
      <c r="B660" s="44" t="s">
        <v>2824</v>
      </c>
      <c r="C660" s="44" t="s">
        <v>4383</v>
      </c>
      <c r="D660" s="44" t="s">
        <v>4654</v>
      </c>
      <c r="E660" s="44" t="s">
        <v>4655</v>
      </c>
      <c r="F660" s="44" t="s">
        <v>4656</v>
      </c>
      <c r="G660" s="44" t="s">
        <v>4657</v>
      </c>
      <c r="H660" s="44">
        <v>24900</v>
      </c>
      <c r="I660" s="44">
        <v>14900</v>
      </c>
      <c r="J660" s="44" t="s">
        <v>4658</v>
      </c>
      <c r="K660" s="44" t="s">
        <v>71</v>
      </c>
      <c r="L660" s="44" t="s">
        <v>38</v>
      </c>
      <c r="M660" s="44" t="s">
        <v>4659</v>
      </c>
      <c r="N660" s="44" t="s">
        <v>2752</v>
      </c>
      <c r="O660" s="44" t="s">
        <v>41</v>
      </c>
      <c r="P660" s="44" t="s">
        <v>710</v>
      </c>
      <c r="Q660" s="44" t="s">
        <v>4660</v>
      </c>
      <c r="R660" s="44" t="s">
        <v>44</v>
      </c>
      <c r="S660" s="44" t="s">
        <v>45</v>
      </c>
      <c r="T660" s="44" t="s">
        <v>46</v>
      </c>
      <c r="U660" s="44" t="s">
        <v>46</v>
      </c>
      <c r="V660" s="44" t="s">
        <v>47</v>
      </c>
      <c r="W660" s="44" t="s">
        <v>46</v>
      </c>
      <c r="X660" s="44" t="s">
        <v>46</v>
      </c>
      <c r="Y660" s="44" t="s">
        <v>46</v>
      </c>
      <c r="Z660" s="44" t="s">
        <v>46</v>
      </c>
      <c r="AA660" s="44" t="s">
        <v>46</v>
      </c>
      <c r="AB660" s="44" t="s">
        <v>4661</v>
      </c>
    </row>
    <row r="661" spans="1:28">
      <c r="A661" s="44" t="s">
        <v>155</v>
      </c>
      <c r="B661" s="44" t="s">
        <v>2824</v>
      </c>
      <c r="C661" s="44" t="s">
        <v>2825</v>
      </c>
      <c r="D661" s="44" t="s">
        <v>4662</v>
      </c>
      <c r="E661" s="44" t="s">
        <v>4663</v>
      </c>
      <c r="F661" s="44" t="s">
        <v>4664</v>
      </c>
      <c r="G661" s="44" t="s">
        <v>4665</v>
      </c>
      <c r="H661" s="44">
        <v>4788</v>
      </c>
      <c r="I661" s="44">
        <v>3988</v>
      </c>
      <c r="J661" s="44" t="s">
        <v>4666</v>
      </c>
      <c r="K661" s="44" t="s">
        <v>71</v>
      </c>
      <c r="L661" s="44" t="s">
        <v>38</v>
      </c>
      <c r="M661" s="44" t="s">
        <v>4667</v>
      </c>
      <c r="N661" s="44" t="s">
        <v>438</v>
      </c>
      <c r="O661" s="44" t="s">
        <v>4668</v>
      </c>
      <c r="P661" s="44" t="s">
        <v>46</v>
      </c>
      <c r="Q661" s="44" t="s">
        <v>4669</v>
      </c>
      <c r="R661" s="44" t="s">
        <v>44</v>
      </c>
      <c r="S661" s="44" t="s">
        <v>45</v>
      </c>
      <c r="T661" s="44" t="s">
        <v>46</v>
      </c>
      <c r="U661" s="44" t="s">
        <v>46</v>
      </c>
      <c r="V661" s="44" t="s">
        <v>47</v>
      </c>
      <c r="W661" s="44" t="s">
        <v>46</v>
      </c>
      <c r="X661" s="44" t="s">
        <v>46</v>
      </c>
      <c r="Y661" s="44" t="s">
        <v>46</v>
      </c>
      <c r="Z661" s="44" t="s">
        <v>46</v>
      </c>
      <c r="AA661" s="44" t="s">
        <v>46</v>
      </c>
      <c r="AB661" s="44" t="s">
        <v>4670</v>
      </c>
    </row>
    <row r="662" spans="1:28">
      <c r="A662" s="44" t="s">
        <v>155</v>
      </c>
      <c r="B662" s="44" t="s">
        <v>2824</v>
      </c>
      <c r="C662" s="44" t="s">
        <v>4671</v>
      </c>
      <c r="D662" s="44" t="s">
        <v>4672</v>
      </c>
      <c r="E662" s="44" t="s">
        <v>4673</v>
      </c>
      <c r="F662" s="44" t="s">
        <v>4674</v>
      </c>
      <c r="G662" s="44" t="s">
        <v>4675</v>
      </c>
      <c r="H662" s="44">
        <v>8000</v>
      </c>
      <c r="I662" s="44">
        <v>3699</v>
      </c>
      <c r="J662" s="44" t="s">
        <v>4666</v>
      </c>
      <c r="K662" s="44" t="s">
        <v>71</v>
      </c>
      <c r="L662" s="44" t="s">
        <v>38</v>
      </c>
      <c r="M662" s="44" t="s">
        <v>4667</v>
      </c>
      <c r="N662" s="44" t="s">
        <v>4676</v>
      </c>
      <c r="O662" s="44" t="s">
        <v>41</v>
      </c>
      <c r="P662" s="44" t="s">
        <v>46</v>
      </c>
      <c r="Q662" s="44" t="s">
        <v>4677</v>
      </c>
      <c r="R662" s="44" t="s">
        <v>44</v>
      </c>
      <c r="S662" s="44" t="s">
        <v>45</v>
      </c>
      <c r="T662" s="44" t="s">
        <v>46</v>
      </c>
      <c r="U662" s="44" t="s">
        <v>46</v>
      </c>
      <c r="V662" s="44" t="s">
        <v>1169</v>
      </c>
      <c r="W662" s="44" t="s">
        <v>46</v>
      </c>
      <c r="X662" s="44" t="s">
        <v>46</v>
      </c>
      <c r="Y662" s="44" t="s">
        <v>46</v>
      </c>
      <c r="Z662" s="44" t="s">
        <v>46</v>
      </c>
      <c r="AA662" s="44" t="s">
        <v>46</v>
      </c>
      <c r="AB662" s="44" t="s">
        <v>4678</v>
      </c>
    </row>
    <row r="663" spans="1:28">
      <c r="A663" s="44" t="s">
        <v>155</v>
      </c>
      <c r="B663" s="44" t="s">
        <v>2824</v>
      </c>
      <c r="C663" s="44" t="s">
        <v>31</v>
      </c>
      <c r="D663" s="44" t="s">
        <v>4679</v>
      </c>
      <c r="E663" s="44" t="s">
        <v>4680</v>
      </c>
      <c r="F663" s="44" t="s">
        <v>4681</v>
      </c>
      <c r="G663" s="44" t="s">
        <v>4682</v>
      </c>
      <c r="H663" s="44">
        <v>1588</v>
      </c>
      <c r="I663" s="44">
        <v>1288</v>
      </c>
      <c r="J663" s="44" t="s">
        <v>4666</v>
      </c>
      <c r="K663" s="44" t="s">
        <v>71</v>
      </c>
      <c r="L663" s="44" t="s">
        <v>38</v>
      </c>
      <c r="M663" s="44" t="s">
        <v>4667</v>
      </c>
      <c r="N663" s="44" t="s">
        <v>937</v>
      </c>
      <c r="O663" s="44" t="s">
        <v>41</v>
      </c>
      <c r="P663" s="44" t="s">
        <v>46</v>
      </c>
      <c r="Q663" s="44" t="s">
        <v>46</v>
      </c>
      <c r="R663" s="44" t="s">
        <v>44</v>
      </c>
      <c r="S663" s="44" t="s">
        <v>45</v>
      </c>
      <c r="T663" s="44" t="s">
        <v>46</v>
      </c>
      <c r="U663" s="44" t="s">
        <v>46</v>
      </c>
      <c r="V663" s="44" t="s">
        <v>47</v>
      </c>
      <c r="W663" s="44" t="s">
        <v>46</v>
      </c>
      <c r="X663" s="44" t="s">
        <v>46</v>
      </c>
      <c r="Y663" s="44" t="s">
        <v>46</v>
      </c>
      <c r="Z663" s="44" t="s">
        <v>46</v>
      </c>
      <c r="AA663" s="44" t="s">
        <v>46</v>
      </c>
      <c r="AB663" s="44" t="s">
        <v>4683</v>
      </c>
    </row>
    <row r="664" spans="1:28">
      <c r="A664" s="44" t="s">
        <v>155</v>
      </c>
      <c r="B664" s="44" t="s">
        <v>2824</v>
      </c>
      <c r="C664" s="44" t="s">
        <v>31</v>
      </c>
      <c r="D664" s="44" t="s">
        <v>4684</v>
      </c>
      <c r="E664" s="44" t="s">
        <v>4685</v>
      </c>
      <c r="F664" s="44" t="s">
        <v>4686</v>
      </c>
      <c r="G664" s="44" t="s">
        <v>4687</v>
      </c>
      <c r="H664" s="44">
        <v>3288</v>
      </c>
      <c r="I664" s="44">
        <v>2380</v>
      </c>
      <c r="J664" s="44" t="s">
        <v>1025</v>
      </c>
      <c r="K664" s="44" t="s">
        <v>113</v>
      </c>
      <c r="L664" s="44" t="s">
        <v>38</v>
      </c>
      <c r="M664" s="44" t="s">
        <v>4688</v>
      </c>
      <c r="N664" s="44" t="s">
        <v>489</v>
      </c>
      <c r="O664" s="44" t="s">
        <v>41</v>
      </c>
      <c r="P664" s="44" t="s">
        <v>46</v>
      </c>
      <c r="Q664" s="44" t="s">
        <v>4689</v>
      </c>
      <c r="R664" s="44" t="s">
        <v>44</v>
      </c>
      <c r="S664" s="44" t="s">
        <v>45</v>
      </c>
      <c r="T664" s="44" t="s">
        <v>46</v>
      </c>
      <c r="U664" s="44" t="s">
        <v>46</v>
      </c>
      <c r="V664" s="44" t="s">
        <v>47</v>
      </c>
      <c r="W664" s="44" t="s">
        <v>46</v>
      </c>
      <c r="X664" s="44" t="s">
        <v>46</v>
      </c>
      <c r="Y664" s="44" t="s">
        <v>46</v>
      </c>
      <c r="Z664" s="44" t="s">
        <v>46</v>
      </c>
      <c r="AA664" s="44" t="s">
        <v>46</v>
      </c>
      <c r="AB664" s="44" t="s">
        <v>4690</v>
      </c>
    </row>
    <row r="665" spans="1:28">
      <c r="A665" s="44" t="s">
        <v>155</v>
      </c>
      <c r="B665" s="44" t="s">
        <v>2824</v>
      </c>
      <c r="C665" s="44" t="s">
        <v>31</v>
      </c>
      <c r="D665" s="44" t="s">
        <v>4691</v>
      </c>
      <c r="E665" s="44" t="s">
        <v>4692</v>
      </c>
      <c r="F665" s="44" t="s">
        <v>4693</v>
      </c>
      <c r="G665" s="44" t="s">
        <v>4694</v>
      </c>
      <c r="H665" s="44">
        <v>3688</v>
      </c>
      <c r="I665" s="44">
        <v>2780</v>
      </c>
      <c r="J665" s="44" t="s">
        <v>4695</v>
      </c>
      <c r="K665" s="44" t="s">
        <v>37</v>
      </c>
      <c r="L665" s="44" t="s">
        <v>38</v>
      </c>
      <c r="M665" s="44" t="s">
        <v>4696</v>
      </c>
      <c r="N665" s="44" t="s">
        <v>489</v>
      </c>
      <c r="O665" s="44" t="s">
        <v>41</v>
      </c>
      <c r="P665" s="44" t="s">
        <v>46</v>
      </c>
      <c r="Q665" s="44" t="s">
        <v>4697</v>
      </c>
      <c r="R665" s="44" t="s">
        <v>44</v>
      </c>
      <c r="S665" s="44" t="s">
        <v>45</v>
      </c>
      <c r="T665" s="44" t="s">
        <v>46</v>
      </c>
      <c r="U665" s="44" t="s">
        <v>46</v>
      </c>
      <c r="V665" s="44" t="s">
        <v>47</v>
      </c>
      <c r="W665" s="44" t="s">
        <v>46</v>
      </c>
      <c r="X665" s="44" t="s">
        <v>46</v>
      </c>
      <c r="Y665" s="44" t="s">
        <v>46</v>
      </c>
      <c r="Z665" s="44" t="s">
        <v>46</v>
      </c>
      <c r="AA665" s="44" t="s">
        <v>46</v>
      </c>
      <c r="AB665" s="44" t="s">
        <v>4698</v>
      </c>
    </row>
    <row r="666" spans="1:28">
      <c r="A666" s="44" t="s">
        <v>155</v>
      </c>
      <c r="B666" s="44" t="s">
        <v>2824</v>
      </c>
      <c r="C666" s="44" t="s">
        <v>4567</v>
      </c>
      <c r="D666" s="44" t="s">
        <v>4699</v>
      </c>
      <c r="E666" s="44" t="s">
        <v>4700</v>
      </c>
      <c r="F666" s="44" t="s">
        <v>4701</v>
      </c>
      <c r="G666" s="44" t="s">
        <v>4702</v>
      </c>
      <c r="H666" s="44">
        <v>2280</v>
      </c>
      <c r="I666" s="44">
        <v>1980</v>
      </c>
      <c r="J666" s="44" t="s">
        <v>4666</v>
      </c>
      <c r="K666" s="44" t="s">
        <v>71</v>
      </c>
      <c r="L666" s="44" t="s">
        <v>38</v>
      </c>
      <c r="M666" s="44" t="s">
        <v>4667</v>
      </c>
      <c r="N666" s="44" t="s">
        <v>2126</v>
      </c>
      <c r="O666" s="44" t="s">
        <v>41</v>
      </c>
      <c r="P666" s="44" t="s">
        <v>46</v>
      </c>
      <c r="Q666" s="44" t="s">
        <v>4703</v>
      </c>
      <c r="R666" s="44" t="s">
        <v>44</v>
      </c>
      <c r="S666" s="44" t="s">
        <v>45</v>
      </c>
      <c r="T666" s="44" t="s">
        <v>46</v>
      </c>
      <c r="U666" s="44" t="s">
        <v>46</v>
      </c>
      <c r="V666" s="44" t="s">
        <v>47</v>
      </c>
      <c r="W666" s="44" t="s">
        <v>46</v>
      </c>
      <c r="X666" s="44" t="s">
        <v>46</v>
      </c>
      <c r="Y666" s="44" t="s">
        <v>4704</v>
      </c>
      <c r="Z666" s="44" t="s">
        <v>46</v>
      </c>
      <c r="AA666" s="44" t="s">
        <v>46</v>
      </c>
      <c r="AB666" s="44" t="s">
        <v>4705</v>
      </c>
    </row>
    <row r="667" spans="1:28">
      <c r="A667" s="44" t="s">
        <v>290</v>
      </c>
      <c r="B667" s="44" t="s">
        <v>2824</v>
      </c>
      <c r="C667" s="44" t="s">
        <v>4230</v>
      </c>
      <c r="D667" s="44" t="s">
        <v>4706</v>
      </c>
      <c r="E667" s="44" t="s">
        <v>4707</v>
      </c>
      <c r="F667" s="44" t="s">
        <v>4708</v>
      </c>
      <c r="G667" s="44" t="s">
        <v>4709</v>
      </c>
      <c r="H667" s="44">
        <v>12900</v>
      </c>
      <c r="I667" s="44">
        <v>10900</v>
      </c>
      <c r="J667" s="44" t="s">
        <v>210</v>
      </c>
      <c r="K667" s="44" t="s">
        <v>71</v>
      </c>
      <c r="L667" s="44" t="s">
        <v>38</v>
      </c>
      <c r="M667" s="44" t="s">
        <v>1234</v>
      </c>
      <c r="N667" s="44" t="s">
        <v>290</v>
      </c>
      <c r="O667" s="44" t="s">
        <v>41</v>
      </c>
      <c r="P667" s="44" t="s">
        <v>4710</v>
      </c>
      <c r="Q667" s="44" t="s">
        <v>46</v>
      </c>
      <c r="R667" s="44" t="s">
        <v>44</v>
      </c>
      <c r="S667" s="44" t="s">
        <v>45</v>
      </c>
      <c r="T667" s="44" t="s">
        <v>46</v>
      </c>
      <c r="U667" s="44" t="s">
        <v>46</v>
      </c>
      <c r="V667" s="44" t="s">
        <v>47</v>
      </c>
      <c r="W667" s="44" t="s">
        <v>46</v>
      </c>
      <c r="X667" s="44" t="s">
        <v>46</v>
      </c>
      <c r="Y667" s="44" t="s">
        <v>46</v>
      </c>
      <c r="Z667" s="44" t="s">
        <v>46</v>
      </c>
      <c r="AA667" s="44" t="s">
        <v>46</v>
      </c>
      <c r="AB667" s="44" t="s">
        <v>4711</v>
      </c>
    </row>
    <row r="668" spans="1:28">
      <c r="A668" s="44" t="s">
        <v>290</v>
      </c>
      <c r="B668" s="44" t="s">
        <v>2824</v>
      </c>
      <c r="C668" s="44" t="s">
        <v>2825</v>
      </c>
      <c r="D668" s="44" t="s">
        <v>4712</v>
      </c>
      <c r="E668" s="44" t="s">
        <v>4713</v>
      </c>
      <c r="F668" s="44" t="s">
        <v>4714</v>
      </c>
      <c r="G668" s="44" t="s">
        <v>4715</v>
      </c>
      <c r="H668" s="44">
        <v>5988</v>
      </c>
      <c r="I668" s="44">
        <v>5288</v>
      </c>
      <c r="J668" s="44" t="s">
        <v>2184</v>
      </c>
      <c r="K668" s="44" t="s">
        <v>56</v>
      </c>
      <c r="L668" s="44" t="s">
        <v>38</v>
      </c>
      <c r="M668" s="44" t="s">
        <v>4716</v>
      </c>
      <c r="N668" s="44" t="s">
        <v>290</v>
      </c>
      <c r="O668" s="44" t="s">
        <v>41</v>
      </c>
      <c r="P668" s="44" t="s">
        <v>607</v>
      </c>
      <c r="Q668" s="44" t="s">
        <v>4717</v>
      </c>
      <c r="R668" s="44" t="s">
        <v>44</v>
      </c>
      <c r="S668" s="44" t="s">
        <v>62</v>
      </c>
      <c r="T668" s="44" t="s">
        <v>63</v>
      </c>
      <c r="U668" s="44" t="s">
        <v>46</v>
      </c>
      <c r="V668" s="44" t="s">
        <v>4718</v>
      </c>
      <c r="W668" s="44" t="s">
        <v>46</v>
      </c>
      <c r="X668" s="44" t="s">
        <v>46</v>
      </c>
      <c r="Y668" s="44" t="s">
        <v>46</v>
      </c>
      <c r="Z668" s="44">
        <v>7</v>
      </c>
      <c r="AA668" s="44">
        <v>500</v>
      </c>
      <c r="AB668" s="44" t="s">
        <v>4719</v>
      </c>
    </row>
    <row r="669" spans="1:28">
      <c r="A669" s="44" t="s">
        <v>166</v>
      </c>
      <c r="B669" s="44" t="s">
        <v>2824</v>
      </c>
      <c r="C669" s="44" t="s">
        <v>31</v>
      </c>
      <c r="D669" s="44" t="s">
        <v>4720</v>
      </c>
      <c r="E669" s="44" t="s">
        <v>4721</v>
      </c>
      <c r="F669" s="44" t="s">
        <v>4722</v>
      </c>
      <c r="G669" s="44" t="s">
        <v>4723</v>
      </c>
      <c r="H669" s="44">
        <v>2690</v>
      </c>
      <c r="I669" s="44">
        <v>2001</v>
      </c>
      <c r="J669" s="44" t="s">
        <v>1582</v>
      </c>
      <c r="K669" s="44" t="s">
        <v>56</v>
      </c>
      <c r="L669" s="44" t="s">
        <v>38</v>
      </c>
      <c r="M669" s="44" t="s">
        <v>4724</v>
      </c>
      <c r="N669" s="44" t="s">
        <v>387</v>
      </c>
      <c r="O669" s="44" t="s">
        <v>2839</v>
      </c>
      <c r="P669" s="44" t="s">
        <v>46</v>
      </c>
      <c r="Q669" s="44" t="s">
        <v>4725</v>
      </c>
      <c r="R669" s="44" t="s">
        <v>44</v>
      </c>
      <c r="S669" s="44" t="s">
        <v>45</v>
      </c>
      <c r="T669" s="44" t="s">
        <v>46</v>
      </c>
      <c r="U669" s="44" t="s">
        <v>46</v>
      </c>
      <c r="V669" s="44" t="s">
        <v>47</v>
      </c>
      <c r="W669" s="44" t="s">
        <v>46</v>
      </c>
      <c r="X669" s="44" t="s">
        <v>46</v>
      </c>
      <c r="Y669" s="44" t="s">
        <v>46</v>
      </c>
      <c r="Z669" s="44" t="s">
        <v>46</v>
      </c>
      <c r="AA669" s="44" t="s">
        <v>46</v>
      </c>
      <c r="AB669" s="44" t="s">
        <v>4726</v>
      </c>
    </row>
    <row r="670" spans="1:28">
      <c r="A670" s="44" t="s">
        <v>166</v>
      </c>
      <c r="B670" s="44" t="s">
        <v>2824</v>
      </c>
      <c r="C670" s="44" t="s">
        <v>4590</v>
      </c>
      <c r="D670" s="44" t="s">
        <v>4727</v>
      </c>
      <c r="E670" s="44" t="s">
        <v>4728</v>
      </c>
      <c r="F670" s="44" t="s">
        <v>4729</v>
      </c>
      <c r="G670" s="44" t="s">
        <v>4730</v>
      </c>
      <c r="H670" s="44">
        <v>1490</v>
      </c>
      <c r="I670" s="44">
        <v>1350</v>
      </c>
      <c r="J670" s="44" t="s">
        <v>210</v>
      </c>
      <c r="K670" s="44" t="s">
        <v>71</v>
      </c>
      <c r="L670" s="44" t="s">
        <v>38</v>
      </c>
      <c r="M670" s="44" t="s">
        <v>1234</v>
      </c>
      <c r="N670" s="44" t="s">
        <v>455</v>
      </c>
      <c r="O670" s="44" t="s">
        <v>4731</v>
      </c>
      <c r="P670" s="44" t="s">
        <v>46</v>
      </c>
      <c r="Q670" s="44" t="s">
        <v>4732</v>
      </c>
      <c r="R670" s="44" t="s">
        <v>44</v>
      </c>
      <c r="S670" s="44" t="s">
        <v>45</v>
      </c>
      <c r="T670" s="44" t="s">
        <v>46</v>
      </c>
      <c r="U670" s="44" t="s">
        <v>46</v>
      </c>
      <c r="V670" s="44" t="s">
        <v>46</v>
      </c>
      <c r="W670" s="44" t="s">
        <v>46</v>
      </c>
      <c r="X670" s="44" t="s">
        <v>46</v>
      </c>
      <c r="Y670" s="44" t="s">
        <v>46</v>
      </c>
      <c r="Z670" s="44" t="s">
        <v>46</v>
      </c>
      <c r="AA670" s="44" t="s">
        <v>46</v>
      </c>
      <c r="AB670" s="44" t="s">
        <v>4733</v>
      </c>
    </row>
    <row r="671" spans="1:28">
      <c r="A671" s="44" t="s">
        <v>166</v>
      </c>
      <c r="B671" s="44" t="s">
        <v>2824</v>
      </c>
      <c r="C671" s="44" t="s">
        <v>4590</v>
      </c>
      <c r="D671" s="44" t="s">
        <v>4734</v>
      </c>
      <c r="E671" s="44" t="s">
        <v>4735</v>
      </c>
      <c r="F671" s="44" t="s">
        <v>4736</v>
      </c>
      <c r="G671" s="44" t="s">
        <v>4737</v>
      </c>
      <c r="H671" s="44">
        <v>2990</v>
      </c>
      <c r="I671" s="44">
        <v>990</v>
      </c>
      <c r="J671" s="44" t="s">
        <v>160</v>
      </c>
      <c r="K671" s="44" t="s">
        <v>113</v>
      </c>
      <c r="L671" s="44" t="s">
        <v>38</v>
      </c>
      <c r="M671" s="44" t="s">
        <v>1226</v>
      </c>
      <c r="N671" s="44" t="s">
        <v>455</v>
      </c>
      <c r="O671" s="44" t="s">
        <v>41</v>
      </c>
      <c r="P671" s="44" t="s">
        <v>46</v>
      </c>
      <c r="Q671" s="44" t="s">
        <v>4738</v>
      </c>
      <c r="R671" s="44" t="s">
        <v>44</v>
      </c>
      <c r="S671" s="44" t="s">
        <v>45</v>
      </c>
      <c r="T671" s="44" t="s">
        <v>46</v>
      </c>
      <c r="U671" s="44" t="s">
        <v>46</v>
      </c>
      <c r="V671" s="44" t="s">
        <v>47</v>
      </c>
      <c r="W671" s="44" t="s">
        <v>46</v>
      </c>
      <c r="X671" s="44" t="s">
        <v>46</v>
      </c>
      <c r="Y671" s="44" t="s">
        <v>46</v>
      </c>
      <c r="Z671" s="44" t="s">
        <v>46</v>
      </c>
      <c r="AA671" s="44" t="s">
        <v>46</v>
      </c>
      <c r="AB671" s="44" t="s">
        <v>4739</v>
      </c>
    </row>
    <row r="672" spans="1:28">
      <c r="A672" s="44" t="s">
        <v>155</v>
      </c>
      <c r="B672" s="44" t="s">
        <v>2824</v>
      </c>
      <c r="C672" s="44" t="s">
        <v>2825</v>
      </c>
      <c r="D672" s="44" t="s">
        <v>4740</v>
      </c>
      <c r="E672" s="44" t="s">
        <v>4741</v>
      </c>
      <c r="F672" s="44" t="s">
        <v>4742</v>
      </c>
      <c r="G672" s="44" t="s">
        <v>4743</v>
      </c>
      <c r="H672" s="44">
        <v>2288</v>
      </c>
      <c r="I672" s="44">
        <v>2288</v>
      </c>
      <c r="J672" s="44" t="s">
        <v>46</v>
      </c>
      <c r="K672" s="44" t="s">
        <v>46</v>
      </c>
      <c r="L672" s="44" t="s">
        <v>367</v>
      </c>
      <c r="M672" s="44" t="s">
        <v>46</v>
      </c>
      <c r="N672" s="44" t="s">
        <v>444</v>
      </c>
      <c r="O672" s="44" t="s">
        <v>46</v>
      </c>
      <c r="P672" s="44" t="s">
        <v>46</v>
      </c>
      <c r="Q672" s="44" t="s">
        <v>46</v>
      </c>
      <c r="R672" s="44" t="s">
        <v>46</v>
      </c>
      <c r="S672" s="44" t="s">
        <v>45</v>
      </c>
      <c r="T672" s="44" t="s">
        <v>46</v>
      </c>
      <c r="U672" s="44" t="s">
        <v>46</v>
      </c>
      <c r="V672" s="44" t="s">
        <v>46</v>
      </c>
      <c r="W672" s="44" t="s">
        <v>46</v>
      </c>
      <c r="X672" s="44" t="s">
        <v>46</v>
      </c>
      <c r="Y672" s="44" t="s">
        <v>46</v>
      </c>
      <c r="Z672" s="44" t="s">
        <v>46</v>
      </c>
      <c r="AA672" s="44" t="s">
        <v>46</v>
      </c>
      <c r="AB672" s="44" t="s">
        <v>46</v>
      </c>
    </row>
    <row r="673" spans="1:28">
      <c r="A673" s="44" t="s">
        <v>166</v>
      </c>
      <c r="B673" s="44" t="s">
        <v>2824</v>
      </c>
      <c r="C673" s="44" t="s">
        <v>4467</v>
      </c>
      <c r="D673" s="44" t="s">
        <v>4744</v>
      </c>
      <c r="E673" s="44" t="s">
        <v>4745</v>
      </c>
      <c r="F673" s="44" t="s">
        <v>4746</v>
      </c>
      <c r="G673" s="44" t="s">
        <v>4747</v>
      </c>
      <c r="H673" s="44">
        <v>9980</v>
      </c>
      <c r="I673" s="44">
        <v>3980</v>
      </c>
      <c r="J673" s="44" t="s">
        <v>160</v>
      </c>
      <c r="K673" s="44" t="s">
        <v>71</v>
      </c>
      <c r="L673" s="44" t="s">
        <v>38</v>
      </c>
      <c r="M673" s="44" t="s">
        <v>4748</v>
      </c>
      <c r="N673" s="44" t="s">
        <v>829</v>
      </c>
      <c r="O673" s="44" t="s">
        <v>4749</v>
      </c>
      <c r="P673" s="44" t="s">
        <v>607</v>
      </c>
      <c r="Q673" s="44" t="s">
        <v>4750</v>
      </c>
      <c r="R673" s="44" t="s">
        <v>44</v>
      </c>
      <c r="S673" s="44" t="s">
        <v>45</v>
      </c>
      <c r="T673" s="44" t="s">
        <v>46</v>
      </c>
      <c r="U673" s="44" t="s">
        <v>46</v>
      </c>
      <c r="V673" s="44" t="s">
        <v>4751</v>
      </c>
      <c r="W673" s="44" t="s">
        <v>46</v>
      </c>
      <c r="X673" s="44" t="s">
        <v>46</v>
      </c>
      <c r="Y673" s="44" t="s">
        <v>46</v>
      </c>
      <c r="Z673" s="44" t="s">
        <v>46</v>
      </c>
      <c r="AA673" s="44" t="s">
        <v>46</v>
      </c>
      <c r="AB673" s="44" t="s">
        <v>4752</v>
      </c>
    </row>
    <row r="674" spans="1:28">
      <c r="A674" s="44" t="s">
        <v>166</v>
      </c>
      <c r="B674" s="44" t="s">
        <v>2824</v>
      </c>
      <c r="C674" s="44" t="s">
        <v>1437</v>
      </c>
      <c r="D674" s="44" t="s">
        <v>4753</v>
      </c>
      <c r="E674" s="44" t="s">
        <v>4754</v>
      </c>
      <c r="F674" s="44" t="s">
        <v>4755</v>
      </c>
      <c r="G674" s="44" t="s">
        <v>4756</v>
      </c>
      <c r="H674" s="44">
        <v>3490</v>
      </c>
      <c r="I674" s="44">
        <v>1930</v>
      </c>
      <c r="J674" s="44" t="s">
        <v>201</v>
      </c>
      <c r="K674" s="44" t="s">
        <v>56</v>
      </c>
      <c r="L674" s="44" t="s">
        <v>38</v>
      </c>
      <c r="M674" s="44" t="s">
        <v>4757</v>
      </c>
      <c r="N674" s="44" t="s">
        <v>192</v>
      </c>
      <c r="O674" s="44" t="s">
        <v>183</v>
      </c>
      <c r="P674" s="44" t="s">
        <v>46</v>
      </c>
      <c r="Q674" s="44" t="s">
        <v>4758</v>
      </c>
      <c r="R674" s="44" t="s">
        <v>44</v>
      </c>
      <c r="S674" s="44" t="s">
        <v>45</v>
      </c>
      <c r="T674" s="44" t="s">
        <v>46</v>
      </c>
      <c r="U674" s="44" t="s">
        <v>46</v>
      </c>
      <c r="V674" s="44" t="s">
        <v>47</v>
      </c>
      <c r="W674" s="44" t="s">
        <v>46</v>
      </c>
      <c r="X674" s="44" t="s">
        <v>46</v>
      </c>
      <c r="Y674" s="44" t="s">
        <v>46</v>
      </c>
      <c r="Z674" s="44" t="s">
        <v>46</v>
      </c>
      <c r="AA674" s="44" t="s">
        <v>46</v>
      </c>
      <c r="AB674" s="44" t="s">
        <v>4759</v>
      </c>
    </row>
    <row r="675" spans="1:28">
      <c r="A675" s="44" t="s">
        <v>155</v>
      </c>
      <c r="B675" s="44" t="s">
        <v>2824</v>
      </c>
      <c r="C675" s="44" t="s">
        <v>2825</v>
      </c>
      <c r="D675" s="44" t="s">
        <v>4760</v>
      </c>
      <c r="E675" s="44" t="s">
        <v>4761</v>
      </c>
      <c r="F675" s="44" t="s">
        <v>4762</v>
      </c>
      <c r="G675" s="44" t="s">
        <v>4763</v>
      </c>
      <c r="H675" s="44">
        <v>2188</v>
      </c>
      <c r="I675" s="44">
        <v>1988</v>
      </c>
      <c r="J675" s="44" t="s">
        <v>4764</v>
      </c>
      <c r="K675" s="44" t="s">
        <v>71</v>
      </c>
      <c r="L675" s="44" t="s">
        <v>38</v>
      </c>
      <c r="M675" s="44" t="s">
        <v>46</v>
      </c>
      <c r="N675" s="44" t="s">
        <v>489</v>
      </c>
      <c r="O675" s="44" t="s">
        <v>41</v>
      </c>
      <c r="P675" s="44" t="s">
        <v>46</v>
      </c>
      <c r="Q675" s="44" t="s">
        <v>4765</v>
      </c>
      <c r="R675" s="44" t="s">
        <v>61</v>
      </c>
      <c r="S675" s="44" t="s">
        <v>45</v>
      </c>
      <c r="T675" s="44" t="s">
        <v>46</v>
      </c>
      <c r="U675" s="44" t="s">
        <v>46</v>
      </c>
      <c r="V675" s="44" t="s">
        <v>47</v>
      </c>
      <c r="W675" s="44" t="s">
        <v>46</v>
      </c>
      <c r="X675" s="44" t="s">
        <v>46</v>
      </c>
      <c r="Y675" s="44" t="s">
        <v>46</v>
      </c>
      <c r="Z675" s="44" t="s">
        <v>46</v>
      </c>
      <c r="AA675" s="44" t="s">
        <v>46</v>
      </c>
      <c r="AB675" s="44" t="s">
        <v>4766</v>
      </c>
    </row>
    <row r="676" spans="1:28">
      <c r="A676" s="44" t="s">
        <v>155</v>
      </c>
      <c r="B676" s="44" t="s">
        <v>2824</v>
      </c>
      <c r="C676" s="44" t="s">
        <v>2825</v>
      </c>
      <c r="D676" s="44" t="s">
        <v>4767</v>
      </c>
      <c r="E676" s="44" t="s">
        <v>4768</v>
      </c>
      <c r="F676" s="44" t="s">
        <v>4769</v>
      </c>
      <c r="G676" s="44" t="s">
        <v>4770</v>
      </c>
      <c r="H676" s="44">
        <v>2388</v>
      </c>
      <c r="I676" s="44">
        <v>2188</v>
      </c>
      <c r="J676" s="44" t="s">
        <v>4764</v>
      </c>
      <c r="K676" s="44" t="s">
        <v>71</v>
      </c>
      <c r="L676" s="44" t="s">
        <v>38</v>
      </c>
      <c r="M676" s="44" t="s">
        <v>46</v>
      </c>
      <c r="N676" s="44" t="s">
        <v>489</v>
      </c>
      <c r="O676" s="44" t="s">
        <v>41</v>
      </c>
      <c r="P676" s="44" t="s">
        <v>46</v>
      </c>
      <c r="Q676" s="44" t="s">
        <v>4771</v>
      </c>
      <c r="R676" s="44" t="s">
        <v>61</v>
      </c>
      <c r="S676" s="44" t="s">
        <v>45</v>
      </c>
      <c r="T676" s="44" t="s">
        <v>46</v>
      </c>
      <c r="U676" s="44" t="s">
        <v>46</v>
      </c>
      <c r="V676" s="44" t="s">
        <v>47</v>
      </c>
      <c r="W676" s="44" t="s">
        <v>46</v>
      </c>
      <c r="X676" s="44" t="s">
        <v>46</v>
      </c>
      <c r="Y676" s="44" t="s">
        <v>46</v>
      </c>
      <c r="Z676" s="44" t="s">
        <v>46</v>
      </c>
      <c r="AA676" s="44" t="s">
        <v>46</v>
      </c>
      <c r="AB676" s="44" t="s">
        <v>4766</v>
      </c>
    </row>
    <row r="677" spans="1:28">
      <c r="A677" s="44" t="s">
        <v>166</v>
      </c>
      <c r="B677" s="44" t="s">
        <v>2824</v>
      </c>
      <c r="C677" s="44" t="s">
        <v>31</v>
      </c>
      <c r="D677" s="44" t="s">
        <v>4772</v>
      </c>
      <c r="E677" s="44" t="s">
        <v>4773</v>
      </c>
      <c r="F677" s="44" t="s">
        <v>4774</v>
      </c>
      <c r="G677" s="44" t="s">
        <v>4775</v>
      </c>
      <c r="H677" s="44">
        <v>1280</v>
      </c>
      <c r="I677" s="44">
        <v>990</v>
      </c>
      <c r="J677" s="44" t="s">
        <v>201</v>
      </c>
      <c r="K677" s="44" t="s">
        <v>71</v>
      </c>
      <c r="L677" s="44" t="s">
        <v>38</v>
      </c>
      <c r="M677" s="44" t="s">
        <v>296</v>
      </c>
      <c r="N677" s="44" t="s">
        <v>2876</v>
      </c>
      <c r="O677" s="44" t="s">
        <v>46</v>
      </c>
      <c r="P677" s="44" t="s">
        <v>46</v>
      </c>
      <c r="Q677" s="44" t="s">
        <v>4776</v>
      </c>
      <c r="R677" s="44" t="s">
        <v>44</v>
      </c>
      <c r="S677" s="44" t="s">
        <v>45</v>
      </c>
      <c r="T677" s="44" t="s">
        <v>46</v>
      </c>
      <c r="U677" s="44" t="s">
        <v>46</v>
      </c>
      <c r="V677" s="44" t="s">
        <v>47</v>
      </c>
      <c r="W677" s="44" t="s">
        <v>46</v>
      </c>
      <c r="X677" s="44" t="s">
        <v>46</v>
      </c>
      <c r="Y677" s="44" t="s">
        <v>46</v>
      </c>
      <c r="Z677" s="44" t="s">
        <v>46</v>
      </c>
      <c r="AA677" s="44" t="s">
        <v>46</v>
      </c>
      <c r="AB677" s="44" t="s">
        <v>4777</v>
      </c>
    </row>
    <row r="678" spans="1:28">
      <c r="A678" s="44" t="s">
        <v>166</v>
      </c>
      <c r="B678" s="44" t="s">
        <v>2824</v>
      </c>
      <c r="C678" s="44" t="s">
        <v>4778</v>
      </c>
      <c r="D678" s="44" t="s">
        <v>4779</v>
      </c>
      <c r="E678" s="44" t="s">
        <v>4780</v>
      </c>
      <c r="F678" s="44" t="s">
        <v>4781</v>
      </c>
      <c r="G678" s="44" t="s">
        <v>4782</v>
      </c>
      <c r="H678" s="44">
        <v>5690</v>
      </c>
      <c r="I678" s="44">
        <v>4990</v>
      </c>
      <c r="J678" s="44" t="s">
        <v>2184</v>
      </c>
      <c r="K678" s="44" t="s">
        <v>71</v>
      </c>
      <c r="L678" s="44" t="s">
        <v>38</v>
      </c>
      <c r="M678" s="44" t="s">
        <v>598</v>
      </c>
      <c r="N678" s="44" t="s">
        <v>2876</v>
      </c>
      <c r="O678" s="44" t="s">
        <v>4783</v>
      </c>
      <c r="P678" s="44" t="s">
        <v>4784</v>
      </c>
      <c r="Q678" s="44" t="s">
        <v>4785</v>
      </c>
      <c r="R678" s="44" t="s">
        <v>44</v>
      </c>
      <c r="S678" s="44" t="s">
        <v>45</v>
      </c>
      <c r="T678" s="44" t="s">
        <v>46</v>
      </c>
      <c r="U678" s="44" t="s">
        <v>46</v>
      </c>
      <c r="V678" s="44" t="s">
        <v>4786</v>
      </c>
      <c r="W678" s="44" t="s">
        <v>46</v>
      </c>
      <c r="X678" s="44" t="s">
        <v>46</v>
      </c>
      <c r="Y678" s="44" t="s">
        <v>46</v>
      </c>
      <c r="Z678" s="44" t="s">
        <v>46</v>
      </c>
      <c r="AA678" s="44" t="s">
        <v>46</v>
      </c>
      <c r="AB678" s="44" t="s">
        <v>4787</v>
      </c>
    </row>
    <row r="679" spans="1:28">
      <c r="A679" s="44" t="s">
        <v>166</v>
      </c>
      <c r="B679" s="44" t="s">
        <v>2824</v>
      </c>
      <c r="C679" s="44" t="s">
        <v>4778</v>
      </c>
      <c r="D679" s="44" t="s">
        <v>4788</v>
      </c>
      <c r="E679" s="44" t="s">
        <v>4789</v>
      </c>
      <c r="F679" s="44" t="s">
        <v>4790</v>
      </c>
      <c r="G679" s="44" t="s">
        <v>4791</v>
      </c>
      <c r="H679" s="44">
        <v>5690</v>
      </c>
      <c r="I679" s="44">
        <v>4990</v>
      </c>
      <c r="J679" s="44" t="s">
        <v>2184</v>
      </c>
      <c r="K679" s="44" t="s">
        <v>71</v>
      </c>
      <c r="L679" s="44" t="s">
        <v>38</v>
      </c>
      <c r="M679" s="44" t="s">
        <v>598</v>
      </c>
      <c r="N679" s="44" t="s">
        <v>2876</v>
      </c>
      <c r="O679" s="44" t="s">
        <v>4792</v>
      </c>
      <c r="P679" s="44" t="s">
        <v>4784</v>
      </c>
      <c r="Q679" s="44" t="s">
        <v>4785</v>
      </c>
      <c r="R679" s="44" t="s">
        <v>44</v>
      </c>
      <c r="S679" s="44" t="s">
        <v>45</v>
      </c>
      <c r="T679" s="44" t="s">
        <v>46</v>
      </c>
      <c r="U679" s="44" t="s">
        <v>46</v>
      </c>
      <c r="V679" s="44" t="s">
        <v>4786</v>
      </c>
      <c r="W679" s="44" t="s">
        <v>46</v>
      </c>
      <c r="X679" s="44" t="s">
        <v>46</v>
      </c>
      <c r="Y679" s="44" t="s">
        <v>46</v>
      </c>
      <c r="Z679" s="44" t="s">
        <v>46</v>
      </c>
      <c r="AA679" s="44" t="s">
        <v>46</v>
      </c>
      <c r="AB679" s="44" t="s">
        <v>4787</v>
      </c>
    </row>
    <row r="680" spans="1:28">
      <c r="A680" s="44" t="s">
        <v>166</v>
      </c>
      <c r="B680" s="44" t="s">
        <v>2824</v>
      </c>
      <c r="C680" s="44" t="s">
        <v>2825</v>
      </c>
      <c r="D680" s="44" t="s">
        <v>4793</v>
      </c>
      <c r="E680" s="44" t="s">
        <v>4794</v>
      </c>
      <c r="F680" s="44" t="s">
        <v>4795</v>
      </c>
      <c r="G680" s="44" t="s">
        <v>4796</v>
      </c>
      <c r="H680" s="44">
        <v>1288</v>
      </c>
      <c r="I680" s="44">
        <v>999</v>
      </c>
      <c r="J680" s="44" t="s">
        <v>345</v>
      </c>
      <c r="K680" s="44" t="s">
        <v>181</v>
      </c>
      <c r="L680" s="44" t="s">
        <v>181</v>
      </c>
      <c r="M680" s="44" t="s">
        <v>4797</v>
      </c>
      <c r="N680" s="44" t="s">
        <v>192</v>
      </c>
      <c r="O680" s="44" t="s">
        <v>709</v>
      </c>
      <c r="P680" s="44" t="s">
        <v>4798</v>
      </c>
      <c r="Q680" s="44" t="s">
        <v>4799</v>
      </c>
      <c r="R680" s="44" t="s">
        <v>44</v>
      </c>
      <c r="S680" s="44" t="s">
        <v>45</v>
      </c>
      <c r="T680" s="44" t="s">
        <v>46</v>
      </c>
      <c r="U680" s="44" t="s">
        <v>46</v>
      </c>
      <c r="V680" s="44" t="s">
        <v>4445</v>
      </c>
      <c r="W680" s="44" t="s">
        <v>46</v>
      </c>
      <c r="X680" s="44" t="s">
        <v>46</v>
      </c>
      <c r="Y680" s="44" t="s">
        <v>46</v>
      </c>
      <c r="Z680" s="44" t="s">
        <v>46</v>
      </c>
      <c r="AA680" s="44" t="s">
        <v>46</v>
      </c>
      <c r="AB680" s="44" t="s">
        <v>4800</v>
      </c>
    </row>
    <row r="681" spans="1:28">
      <c r="A681" s="44" t="s">
        <v>166</v>
      </c>
      <c r="B681" s="44" t="s">
        <v>2824</v>
      </c>
      <c r="C681" s="44" t="s">
        <v>2825</v>
      </c>
      <c r="D681" s="44" t="s">
        <v>4801</v>
      </c>
      <c r="E681" s="44" t="s">
        <v>4802</v>
      </c>
      <c r="F681" s="44" t="s">
        <v>4803</v>
      </c>
      <c r="G681" s="44" t="s">
        <v>4804</v>
      </c>
      <c r="H681" s="44">
        <v>2088</v>
      </c>
      <c r="I681" s="44">
        <v>1788</v>
      </c>
      <c r="J681" s="44" t="s">
        <v>46</v>
      </c>
      <c r="K681" s="44" t="s">
        <v>71</v>
      </c>
      <c r="L681" s="44" t="s">
        <v>38</v>
      </c>
      <c r="M681" s="44" t="s">
        <v>846</v>
      </c>
      <c r="N681" s="44" t="s">
        <v>369</v>
      </c>
      <c r="O681" s="44" t="s">
        <v>2728</v>
      </c>
      <c r="P681" s="44" t="s">
        <v>46</v>
      </c>
      <c r="Q681" s="44" t="s">
        <v>4805</v>
      </c>
      <c r="R681" s="44" t="s">
        <v>44</v>
      </c>
      <c r="S681" s="44" t="s">
        <v>45</v>
      </c>
      <c r="T681" s="44" t="s">
        <v>46</v>
      </c>
      <c r="U681" s="44" t="s">
        <v>46</v>
      </c>
      <c r="V681" s="44" t="s">
        <v>47</v>
      </c>
      <c r="W681" s="44" t="s">
        <v>46</v>
      </c>
      <c r="X681" s="44" t="s">
        <v>46</v>
      </c>
      <c r="Y681" s="44" t="s">
        <v>46</v>
      </c>
      <c r="Z681" s="44" t="s">
        <v>46</v>
      </c>
      <c r="AA681" s="44" t="s">
        <v>46</v>
      </c>
      <c r="AB681" s="44" t="s">
        <v>4806</v>
      </c>
    </row>
    <row r="682" spans="1:28">
      <c r="A682" s="44" t="s">
        <v>166</v>
      </c>
      <c r="B682" s="44" t="s">
        <v>2824</v>
      </c>
      <c r="C682" s="44" t="s">
        <v>4383</v>
      </c>
      <c r="D682" s="44" t="s">
        <v>4807</v>
      </c>
      <c r="E682" s="44" t="s">
        <v>4808</v>
      </c>
      <c r="F682" s="44" t="s">
        <v>4809</v>
      </c>
      <c r="G682" s="44" t="s">
        <v>4810</v>
      </c>
      <c r="H682" s="44">
        <v>5980</v>
      </c>
      <c r="I682" s="44">
        <v>3880</v>
      </c>
      <c r="J682" s="44" t="s">
        <v>1242</v>
      </c>
      <c r="K682" s="44" t="s">
        <v>71</v>
      </c>
      <c r="L682" s="44" t="s">
        <v>38</v>
      </c>
      <c r="M682" s="44" t="s">
        <v>2306</v>
      </c>
      <c r="N682" s="44" t="s">
        <v>405</v>
      </c>
      <c r="O682" s="44" t="s">
        <v>46</v>
      </c>
      <c r="P682" s="44" t="s">
        <v>4811</v>
      </c>
      <c r="Q682" s="44" t="s">
        <v>4812</v>
      </c>
      <c r="R682" s="44" t="s">
        <v>44</v>
      </c>
      <c r="S682" s="44" t="s">
        <v>45</v>
      </c>
      <c r="T682" s="44" t="s">
        <v>46</v>
      </c>
      <c r="U682" s="44" t="s">
        <v>46</v>
      </c>
      <c r="V682" s="44" t="s">
        <v>47</v>
      </c>
      <c r="W682" s="44" t="s">
        <v>46</v>
      </c>
      <c r="X682" s="44" t="s">
        <v>46</v>
      </c>
      <c r="Y682" s="44" t="s">
        <v>46</v>
      </c>
      <c r="Z682" s="44" t="s">
        <v>46</v>
      </c>
      <c r="AA682" s="44" t="s">
        <v>46</v>
      </c>
      <c r="AB682" s="44" t="s">
        <v>4813</v>
      </c>
    </row>
    <row r="683" spans="1:28">
      <c r="A683" s="44" t="s">
        <v>155</v>
      </c>
      <c r="B683" s="44" t="s">
        <v>2824</v>
      </c>
      <c r="C683" s="44" t="s">
        <v>2825</v>
      </c>
      <c r="D683" s="44" t="s">
        <v>4814</v>
      </c>
      <c r="E683" s="44" t="s">
        <v>4815</v>
      </c>
      <c r="F683" s="44" t="s">
        <v>4816</v>
      </c>
      <c r="G683" s="44" t="s">
        <v>4817</v>
      </c>
      <c r="H683" s="44">
        <v>2988</v>
      </c>
      <c r="I683" s="44">
        <v>2788</v>
      </c>
      <c r="J683" s="44" t="s">
        <v>46</v>
      </c>
      <c r="K683" s="44" t="s">
        <v>71</v>
      </c>
      <c r="L683" s="44" t="s">
        <v>38</v>
      </c>
      <c r="M683" s="44" t="s">
        <v>46</v>
      </c>
      <c r="N683" s="44" t="s">
        <v>438</v>
      </c>
      <c r="O683" s="44" t="s">
        <v>4818</v>
      </c>
      <c r="P683" s="44" t="s">
        <v>46</v>
      </c>
      <c r="Q683" s="44" t="s">
        <v>4819</v>
      </c>
      <c r="R683" s="44" t="s">
        <v>44</v>
      </c>
      <c r="S683" s="44" t="s">
        <v>45</v>
      </c>
      <c r="T683" s="44" t="s">
        <v>46</v>
      </c>
      <c r="U683" s="44" t="s">
        <v>46</v>
      </c>
      <c r="V683" s="44" t="s">
        <v>47</v>
      </c>
      <c r="W683" s="44" t="s">
        <v>46</v>
      </c>
      <c r="X683" s="44" t="s">
        <v>46</v>
      </c>
      <c r="Y683" s="44" t="s">
        <v>46</v>
      </c>
      <c r="Z683" s="44" t="s">
        <v>46</v>
      </c>
      <c r="AA683" s="44" t="s">
        <v>46</v>
      </c>
      <c r="AB683" s="44" t="s">
        <v>4820</v>
      </c>
    </row>
    <row r="684" spans="1:28">
      <c r="A684" s="44" t="s">
        <v>155</v>
      </c>
      <c r="B684" s="44" t="s">
        <v>2824</v>
      </c>
      <c r="C684" s="44" t="s">
        <v>2825</v>
      </c>
      <c r="D684" s="44" t="s">
        <v>4821</v>
      </c>
      <c r="E684" s="44" t="s">
        <v>4822</v>
      </c>
      <c r="F684" s="44" t="s">
        <v>4823</v>
      </c>
      <c r="G684" s="44" t="s">
        <v>4824</v>
      </c>
      <c r="H684" s="44">
        <v>2988</v>
      </c>
      <c r="I684" s="44">
        <v>2788</v>
      </c>
      <c r="J684" s="44" t="s">
        <v>46</v>
      </c>
      <c r="K684" s="44" t="s">
        <v>71</v>
      </c>
      <c r="L684" s="44" t="s">
        <v>38</v>
      </c>
      <c r="M684" s="44" t="s">
        <v>46</v>
      </c>
      <c r="N684" s="44" t="s">
        <v>438</v>
      </c>
      <c r="O684" s="44" t="s">
        <v>4825</v>
      </c>
      <c r="P684" s="44" t="s">
        <v>46</v>
      </c>
      <c r="Q684" s="44" t="s">
        <v>4826</v>
      </c>
      <c r="R684" s="44" t="s">
        <v>44</v>
      </c>
      <c r="S684" s="44" t="s">
        <v>45</v>
      </c>
      <c r="T684" s="44" t="s">
        <v>46</v>
      </c>
      <c r="U684" s="44" t="s">
        <v>46</v>
      </c>
      <c r="V684" s="44" t="s">
        <v>47</v>
      </c>
      <c r="W684" s="44" t="s">
        <v>46</v>
      </c>
      <c r="X684" s="44" t="s">
        <v>46</v>
      </c>
      <c r="Y684" s="44" t="s">
        <v>46</v>
      </c>
      <c r="Z684" s="44" t="s">
        <v>46</v>
      </c>
      <c r="AA684" s="44" t="s">
        <v>46</v>
      </c>
      <c r="AB684" s="44" t="s">
        <v>4820</v>
      </c>
    </row>
    <row r="685" spans="1:28">
      <c r="A685" s="44" t="s">
        <v>166</v>
      </c>
      <c r="B685" s="44" t="s">
        <v>2824</v>
      </c>
      <c r="C685" s="44" t="s">
        <v>4383</v>
      </c>
      <c r="D685" s="44" t="s">
        <v>4827</v>
      </c>
      <c r="E685" s="44" t="s">
        <v>4828</v>
      </c>
      <c r="F685" s="44" t="s">
        <v>4829</v>
      </c>
      <c r="G685" s="44" t="s">
        <v>4830</v>
      </c>
      <c r="H685" s="44">
        <v>3990</v>
      </c>
      <c r="I685" s="44">
        <v>2790</v>
      </c>
      <c r="J685" s="44" t="s">
        <v>1429</v>
      </c>
      <c r="K685" s="44" t="s">
        <v>71</v>
      </c>
      <c r="L685" s="44" t="s">
        <v>38</v>
      </c>
      <c r="M685" s="44" t="s">
        <v>1430</v>
      </c>
      <c r="N685" s="44" t="s">
        <v>172</v>
      </c>
      <c r="O685" s="44" t="s">
        <v>46</v>
      </c>
      <c r="P685" s="44" t="s">
        <v>46</v>
      </c>
      <c r="Q685" s="44" t="s">
        <v>4831</v>
      </c>
      <c r="R685" s="44" t="s">
        <v>44</v>
      </c>
      <c r="S685" s="44" t="s">
        <v>45</v>
      </c>
      <c r="T685" s="44" t="s">
        <v>46</v>
      </c>
      <c r="U685" s="44" t="s">
        <v>46</v>
      </c>
      <c r="V685" s="44" t="s">
        <v>4445</v>
      </c>
      <c r="W685" s="44" t="s">
        <v>46</v>
      </c>
      <c r="X685" s="44" t="s">
        <v>46</v>
      </c>
      <c r="Y685" s="44" t="s">
        <v>46</v>
      </c>
      <c r="Z685" s="44" t="s">
        <v>46</v>
      </c>
      <c r="AA685" s="44" t="s">
        <v>46</v>
      </c>
      <c r="AB685" s="44" t="s">
        <v>4832</v>
      </c>
    </row>
    <row r="686" spans="1:28">
      <c r="A686" s="44" t="s">
        <v>155</v>
      </c>
      <c r="B686" s="44" t="s">
        <v>2824</v>
      </c>
      <c r="C686" s="44" t="s">
        <v>4329</v>
      </c>
      <c r="D686" s="44" t="s">
        <v>4833</v>
      </c>
      <c r="E686" s="44" t="s">
        <v>4834</v>
      </c>
      <c r="F686" s="44" t="s">
        <v>4835</v>
      </c>
      <c r="G686" s="44" t="s">
        <v>4836</v>
      </c>
      <c r="H686" s="44">
        <v>2580</v>
      </c>
      <c r="I686" s="44">
        <v>2180</v>
      </c>
      <c r="J686" s="44" t="s">
        <v>46</v>
      </c>
      <c r="K686" s="44" t="s">
        <v>71</v>
      </c>
      <c r="L686" s="44" t="s">
        <v>38</v>
      </c>
      <c r="M686" s="44" t="s">
        <v>46</v>
      </c>
      <c r="N686" s="44" t="s">
        <v>489</v>
      </c>
      <c r="O686" s="44" t="s">
        <v>41</v>
      </c>
      <c r="P686" s="44" t="s">
        <v>46</v>
      </c>
      <c r="Q686" s="44" t="s">
        <v>4837</v>
      </c>
      <c r="R686" s="44" t="s">
        <v>61</v>
      </c>
      <c r="S686" s="44" t="s">
        <v>45</v>
      </c>
      <c r="T686" s="44" t="s">
        <v>46</v>
      </c>
      <c r="U686" s="44" t="s">
        <v>46</v>
      </c>
      <c r="V686" s="44" t="s">
        <v>47</v>
      </c>
      <c r="W686" s="44" t="s">
        <v>46</v>
      </c>
      <c r="X686" s="44" t="s">
        <v>46</v>
      </c>
      <c r="Y686" s="44" t="s">
        <v>46</v>
      </c>
      <c r="Z686" s="44" t="s">
        <v>46</v>
      </c>
      <c r="AA686" s="44" t="s">
        <v>46</v>
      </c>
      <c r="AB686" s="44" t="s">
        <v>4838</v>
      </c>
    </row>
    <row r="687" spans="1:28">
      <c r="A687" s="44" t="s">
        <v>155</v>
      </c>
      <c r="B687" s="44" t="s">
        <v>2824</v>
      </c>
      <c r="C687" s="44" t="s">
        <v>4329</v>
      </c>
      <c r="D687" s="44" t="s">
        <v>4839</v>
      </c>
      <c r="E687" s="44" t="s">
        <v>4840</v>
      </c>
      <c r="F687" s="44" t="s">
        <v>4841</v>
      </c>
      <c r="G687" s="44" t="s">
        <v>4842</v>
      </c>
      <c r="H687" s="44">
        <v>2780</v>
      </c>
      <c r="I687" s="44">
        <v>2380</v>
      </c>
      <c r="J687" s="44" t="s">
        <v>46</v>
      </c>
      <c r="K687" s="44" t="s">
        <v>71</v>
      </c>
      <c r="L687" s="44" t="s">
        <v>38</v>
      </c>
      <c r="M687" s="44" t="s">
        <v>46</v>
      </c>
      <c r="N687" s="44" t="s">
        <v>489</v>
      </c>
      <c r="O687" s="44" t="s">
        <v>41</v>
      </c>
      <c r="P687" s="44" t="s">
        <v>46</v>
      </c>
      <c r="Q687" s="44" t="s">
        <v>4843</v>
      </c>
      <c r="R687" s="44" t="s">
        <v>61</v>
      </c>
      <c r="S687" s="44" t="s">
        <v>45</v>
      </c>
      <c r="T687" s="44" t="s">
        <v>46</v>
      </c>
      <c r="U687" s="44" t="s">
        <v>46</v>
      </c>
      <c r="V687" s="44" t="s">
        <v>47</v>
      </c>
      <c r="W687" s="44" t="s">
        <v>46</v>
      </c>
      <c r="X687" s="44" t="s">
        <v>46</v>
      </c>
      <c r="Y687" s="44" t="s">
        <v>46</v>
      </c>
      <c r="Z687" s="44" t="s">
        <v>46</v>
      </c>
      <c r="AA687" s="44" t="s">
        <v>46</v>
      </c>
      <c r="AB687" s="44" t="s">
        <v>4838</v>
      </c>
    </row>
    <row r="688" spans="1:28">
      <c r="A688" s="44" t="s">
        <v>29</v>
      </c>
      <c r="B688" s="44" t="s">
        <v>30</v>
      </c>
      <c r="C688" s="44" t="s">
        <v>31</v>
      </c>
      <c r="D688" s="44" t="s">
        <v>4844</v>
      </c>
      <c r="E688" s="44" t="s">
        <v>4845</v>
      </c>
      <c r="F688" s="44" t="s">
        <v>4846</v>
      </c>
      <c r="G688" s="44" t="s">
        <v>4847</v>
      </c>
      <c r="H688" s="44">
        <v>9490</v>
      </c>
      <c r="I688" s="44">
        <v>7490</v>
      </c>
      <c r="J688" s="44" t="s">
        <v>4848</v>
      </c>
      <c r="K688" s="44" t="s">
        <v>56</v>
      </c>
      <c r="L688" s="44" t="s">
        <v>38</v>
      </c>
      <c r="M688" s="44" t="s">
        <v>4849</v>
      </c>
      <c r="N688" s="44" t="s">
        <v>551</v>
      </c>
      <c r="O688" s="44" t="s">
        <v>4850</v>
      </c>
      <c r="P688" s="44" t="s">
        <v>75</v>
      </c>
      <c r="Q688" s="44" t="s">
        <v>4851</v>
      </c>
      <c r="R688" s="44" t="s">
        <v>44</v>
      </c>
      <c r="S688" s="44" t="s">
        <v>77</v>
      </c>
      <c r="T688" s="44" t="s">
        <v>46</v>
      </c>
      <c r="U688" s="44" t="s">
        <v>78</v>
      </c>
      <c r="V688" s="44" t="s">
        <v>47</v>
      </c>
      <c r="W688" s="44" t="s">
        <v>47</v>
      </c>
      <c r="X688" s="44" t="s">
        <v>46</v>
      </c>
      <c r="Y688" s="44" t="s">
        <v>46</v>
      </c>
      <c r="Z688" s="44" t="s">
        <v>46</v>
      </c>
      <c r="AA688" s="44" t="s">
        <v>46</v>
      </c>
      <c r="AB688" s="44" t="s">
        <v>46</v>
      </c>
    </row>
    <row r="689" spans="1:28">
      <c r="A689" s="44" t="s">
        <v>29</v>
      </c>
      <c r="B689" s="44" t="s">
        <v>30</v>
      </c>
      <c r="C689" s="44" t="s">
        <v>31</v>
      </c>
      <c r="D689" s="44" t="s">
        <v>4852</v>
      </c>
      <c r="E689" s="44" t="s">
        <v>4853</v>
      </c>
      <c r="F689" s="44" t="s">
        <v>4854</v>
      </c>
      <c r="G689" s="44" t="s">
        <v>4855</v>
      </c>
      <c r="H689" s="44">
        <v>7490</v>
      </c>
      <c r="I689" s="44">
        <v>5700</v>
      </c>
      <c r="J689" s="44" t="s">
        <v>46</v>
      </c>
      <c r="K689" s="44" t="s">
        <v>46</v>
      </c>
      <c r="L689" s="44" t="s">
        <v>38</v>
      </c>
      <c r="M689" s="44" t="s">
        <v>4856</v>
      </c>
      <c r="N689" s="44" t="s">
        <v>551</v>
      </c>
      <c r="O689" s="44" t="s">
        <v>4850</v>
      </c>
      <c r="P689" s="44" t="s">
        <v>4857</v>
      </c>
      <c r="Q689" s="44" t="s">
        <v>4858</v>
      </c>
      <c r="R689" s="44" t="s">
        <v>44</v>
      </c>
      <c r="S689" s="44" t="s">
        <v>77</v>
      </c>
      <c r="T689" s="44" t="s">
        <v>46</v>
      </c>
      <c r="U689" s="44" t="s">
        <v>4859</v>
      </c>
      <c r="V689" s="44" t="s">
        <v>47</v>
      </c>
      <c r="W689" s="44" t="s">
        <v>47</v>
      </c>
      <c r="X689" s="44" t="s">
        <v>46</v>
      </c>
      <c r="Y689" s="44" t="s">
        <v>46</v>
      </c>
      <c r="Z689" s="44" t="s">
        <v>46</v>
      </c>
      <c r="AA689" s="44" t="s">
        <v>46</v>
      </c>
      <c r="AB689" s="44" t="s">
        <v>46</v>
      </c>
    </row>
    <row r="690" spans="1:28">
      <c r="A690" s="44" t="s">
        <v>29</v>
      </c>
      <c r="B690" s="44" t="s">
        <v>30</v>
      </c>
      <c r="C690" s="44" t="s">
        <v>31</v>
      </c>
      <c r="D690" s="44" t="s">
        <v>4860</v>
      </c>
      <c r="E690" s="44" t="s">
        <v>4861</v>
      </c>
      <c r="F690" s="44" t="s">
        <v>4862</v>
      </c>
      <c r="G690" s="44" t="s">
        <v>4863</v>
      </c>
      <c r="H690" s="44">
        <v>11490</v>
      </c>
      <c r="I690" s="44">
        <v>9190</v>
      </c>
      <c r="J690" s="44" t="s">
        <v>46</v>
      </c>
      <c r="K690" s="44" t="s">
        <v>46</v>
      </c>
      <c r="L690" s="44" t="s">
        <v>38</v>
      </c>
      <c r="M690" s="44" t="s">
        <v>4864</v>
      </c>
      <c r="N690" s="44" t="s">
        <v>551</v>
      </c>
      <c r="O690" s="44" t="s">
        <v>4850</v>
      </c>
      <c r="P690" s="44" t="s">
        <v>4865</v>
      </c>
      <c r="Q690" s="44" t="s">
        <v>4866</v>
      </c>
      <c r="R690" s="44" t="s">
        <v>44</v>
      </c>
      <c r="S690" s="44" t="s">
        <v>77</v>
      </c>
      <c r="T690" s="44" t="s">
        <v>46</v>
      </c>
      <c r="U690" s="44" t="s">
        <v>78</v>
      </c>
      <c r="V690" s="44" t="s">
        <v>47</v>
      </c>
      <c r="W690" s="44" t="s">
        <v>48</v>
      </c>
      <c r="X690" s="44" t="s">
        <v>46</v>
      </c>
      <c r="Y690" s="44" t="s">
        <v>46</v>
      </c>
      <c r="Z690" s="44" t="s">
        <v>46</v>
      </c>
      <c r="AA690" s="44" t="s">
        <v>46</v>
      </c>
      <c r="AB690" s="44" t="s">
        <v>4867</v>
      </c>
    </row>
    <row r="691" spans="1:28">
      <c r="A691" s="44" t="s">
        <v>50</v>
      </c>
      <c r="B691" s="44" t="s">
        <v>30</v>
      </c>
      <c r="C691" s="44" t="s">
        <v>31</v>
      </c>
      <c r="D691" s="44" t="s">
        <v>4868</v>
      </c>
      <c r="E691" s="44" t="s">
        <v>4869</v>
      </c>
      <c r="F691" s="44" t="s">
        <v>4870</v>
      </c>
      <c r="G691" s="44" t="s">
        <v>4871</v>
      </c>
      <c r="H691" s="44">
        <v>14500</v>
      </c>
      <c r="I691" s="44">
        <v>10490</v>
      </c>
      <c r="J691" s="44" t="s">
        <v>46</v>
      </c>
      <c r="K691" s="44" t="s">
        <v>46</v>
      </c>
      <c r="L691" s="44" t="s">
        <v>38</v>
      </c>
      <c r="M691" s="44" t="s">
        <v>46</v>
      </c>
      <c r="N691" s="44" t="s">
        <v>94</v>
      </c>
      <c r="O691" s="44" t="s">
        <v>86</v>
      </c>
      <c r="P691" s="44" t="s">
        <v>4872</v>
      </c>
      <c r="Q691" s="44" t="s">
        <v>4873</v>
      </c>
      <c r="R691" s="44" t="s">
        <v>44</v>
      </c>
      <c r="S691" s="44" t="s">
        <v>45</v>
      </c>
      <c r="T691" s="44" t="s">
        <v>46</v>
      </c>
      <c r="U691" s="44" t="s">
        <v>46</v>
      </c>
      <c r="V691" s="44" t="s">
        <v>47</v>
      </c>
      <c r="W691" s="44" t="s">
        <v>48</v>
      </c>
      <c r="X691" s="44" t="s">
        <v>46</v>
      </c>
      <c r="Y691" s="44" t="s">
        <v>46</v>
      </c>
      <c r="Z691" s="44" t="s">
        <v>46</v>
      </c>
      <c r="AA691" s="44" t="s">
        <v>46</v>
      </c>
      <c r="AB691" s="44" t="s">
        <v>4874</v>
      </c>
    </row>
    <row r="692" spans="1:28">
      <c r="A692" s="44" t="s">
        <v>50</v>
      </c>
      <c r="B692" s="44" t="s">
        <v>30</v>
      </c>
      <c r="C692" s="44" t="s">
        <v>31</v>
      </c>
      <c r="D692" s="44" t="s">
        <v>4875</v>
      </c>
      <c r="E692" s="44" t="s">
        <v>4876</v>
      </c>
      <c r="F692" s="44" t="s">
        <v>4877</v>
      </c>
      <c r="G692" s="44" t="s">
        <v>4878</v>
      </c>
      <c r="H692" s="44">
        <v>14900</v>
      </c>
      <c r="I692" s="44">
        <v>10700</v>
      </c>
      <c r="J692" s="44" t="s">
        <v>46</v>
      </c>
      <c r="K692" s="44" t="s">
        <v>46</v>
      </c>
      <c r="L692" s="44" t="s">
        <v>38</v>
      </c>
      <c r="M692" s="44" t="s">
        <v>4879</v>
      </c>
      <c r="N692" s="44" t="s">
        <v>85</v>
      </c>
      <c r="O692" s="44" t="s">
        <v>4880</v>
      </c>
      <c r="P692" s="44" t="s">
        <v>4881</v>
      </c>
      <c r="Q692" s="44" t="s">
        <v>4882</v>
      </c>
      <c r="R692" s="44" t="s">
        <v>61</v>
      </c>
      <c r="S692" s="44" t="s">
        <v>62</v>
      </c>
      <c r="T692" s="44" t="s">
        <v>63</v>
      </c>
      <c r="U692" s="44" t="s">
        <v>46</v>
      </c>
      <c r="V692" s="44" t="s">
        <v>47</v>
      </c>
      <c r="W692" s="44" t="s">
        <v>48</v>
      </c>
      <c r="X692" s="44" t="s">
        <v>46</v>
      </c>
      <c r="Y692" s="44" t="s">
        <v>46</v>
      </c>
      <c r="Z692" s="44">
        <v>140</v>
      </c>
      <c r="AA692" s="44">
        <v>500</v>
      </c>
      <c r="AB692" s="44" t="s">
        <v>4883</v>
      </c>
    </row>
    <row r="693" spans="1:28">
      <c r="A693" s="44" t="s">
        <v>50</v>
      </c>
      <c r="B693" s="44" t="s">
        <v>30</v>
      </c>
      <c r="C693" s="44" t="s">
        <v>31</v>
      </c>
      <c r="D693" s="44" t="s">
        <v>4884</v>
      </c>
      <c r="E693" s="44" t="s">
        <v>4885</v>
      </c>
      <c r="F693" s="44" t="s">
        <v>4886</v>
      </c>
      <c r="G693" s="44" t="s">
        <v>4887</v>
      </c>
      <c r="H693" s="44">
        <v>6688</v>
      </c>
      <c r="I693" s="44">
        <v>5840</v>
      </c>
      <c r="J693" s="44" t="s">
        <v>46</v>
      </c>
      <c r="K693" s="44" t="s">
        <v>46</v>
      </c>
      <c r="L693" s="44" t="s">
        <v>38</v>
      </c>
      <c r="M693" s="44" t="s">
        <v>4888</v>
      </c>
      <c r="N693" s="44" t="s">
        <v>305</v>
      </c>
      <c r="O693" s="44" t="s">
        <v>183</v>
      </c>
      <c r="P693" s="44" t="s">
        <v>4889</v>
      </c>
      <c r="Q693" s="44" t="s">
        <v>307</v>
      </c>
      <c r="R693" s="44" t="s">
        <v>44</v>
      </c>
      <c r="S693" s="44" t="s">
        <v>45</v>
      </c>
      <c r="T693" s="44" t="s">
        <v>46</v>
      </c>
      <c r="U693" s="44" t="s">
        <v>46</v>
      </c>
      <c r="V693" s="44" t="s">
        <v>47</v>
      </c>
      <c r="W693" s="44" t="s">
        <v>46</v>
      </c>
      <c r="X693" s="44" t="s">
        <v>46</v>
      </c>
      <c r="Y693" s="44" t="s">
        <v>46</v>
      </c>
      <c r="Z693" s="44" t="s">
        <v>46</v>
      </c>
      <c r="AA693" s="44" t="s">
        <v>46</v>
      </c>
      <c r="AB693" s="44" t="s">
        <v>4890</v>
      </c>
    </row>
    <row r="694" spans="1:28">
      <c r="A694" s="44" t="s">
        <v>50</v>
      </c>
      <c r="B694" s="44" t="s">
        <v>30</v>
      </c>
      <c r="C694" s="44" t="s">
        <v>31</v>
      </c>
      <c r="D694" s="44" t="s">
        <v>4891</v>
      </c>
      <c r="E694" s="44" t="s">
        <v>4892</v>
      </c>
      <c r="F694" s="44" t="s">
        <v>4893</v>
      </c>
      <c r="G694" s="44" t="s">
        <v>4894</v>
      </c>
      <c r="H694" s="44">
        <v>35900</v>
      </c>
      <c r="I694" s="44">
        <v>27450</v>
      </c>
      <c r="J694" s="44" t="s">
        <v>46</v>
      </c>
      <c r="K694" s="44" t="s">
        <v>46</v>
      </c>
      <c r="L694" s="44" t="s">
        <v>38</v>
      </c>
      <c r="M694" s="44" t="s">
        <v>4895</v>
      </c>
      <c r="N694" s="44" t="s">
        <v>212</v>
      </c>
      <c r="O694" s="44" t="s">
        <v>4896</v>
      </c>
      <c r="P694" s="44" t="s">
        <v>4897</v>
      </c>
      <c r="Q694" s="44" t="s">
        <v>4898</v>
      </c>
      <c r="R694" s="44" t="s">
        <v>61</v>
      </c>
      <c r="S694" s="44" t="s">
        <v>62</v>
      </c>
      <c r="T694" s="44" t="s">
        <v>63</v>
      </c>
      <c r="U694" s="44" t="s">
        <v>46</v>
      </c>
      <c r="V694" s="44" t="s">
        <v>47</v>
      </c>
      <c r="W694" s="44" t="s">
        <v>48</v>
      </c>
      <c r="X694" s="44" t="s">
        <v>46</v>
      </c>
      <c r="Y694" s="44" t="s">
        <v>46</v>
      </c>
      <c r="Z694" s="44">
        <v>530</v>
      </c>
      <c r="AA694" s="44">
        <v>2000</v>
      </c>
      <c r="AB694" s="44" t="s">
        <v>4899</v>
      </c>
    </row>
    <row r="695" spans="1:28">
      <c r="A695" s="44" t="s">
        <v>166</v>
      </c>
      <c r="B695" s="44" t="s">
        <v>30</v>
      </c>
      <c r="C695" s="44" t="s">
        <v>4900</v>
      </c>
      <c r="D695" s="44" t="s">
        <v>4901</v>
      </c>
      <c r="E695" s="44" t="s">
        <v>4902</v>
      </c>
      <c r="F695" s="44" t="s">
        <v>4903</v>
      </c>
      <c r="G695" s="44" t="s">
        <v>4904</v>
      </c>
      <c r="H695" s="44">
        <v>2188</v>
      </c>
      <c r="I695" s="44">
        <v>1588</v>
      </c>
      <c r="J695" s="44" t="s">
        <v>46</v>
      </c>
      <c r="K695" s="44" t="s">
        <v>46</v>
      </c>
      <c r="L695" s="44" t="s">
        <v>38</v>
      </c>
      <c r="M695" s="44" t="s">
        <v>4905</v>
      </c>
      <c r="N695" s="44" t="s">
        <v>2015</v>
      </c>
      <c r="O695" s="44" t="s">
        <v>4906</v>
      </c>
      <c r="P695" s="44" t="s">
        <v>4907</v>
      </c>
      <c r="Q695" s="44" t="s">
        <v>46</v>
      </c>
      <c r="R695" s="44" t="s">
        <v>44</v>
      </c>
      <c r="S695" s="44" t="s">
        <v>45</v>
      </c>
      <c r="T695" s="44" t="s">
        <v>46</v>
      </c>
      <c r="U695" s="44" t="s">
        <v>46</v>
      </c>
      <c r="V695" s="44" t="s">
        <v>47</v>
      </c>
      <c r="W695" s="44" t="s">
        <v>46</v>
      </c>
      <c r="X695" s="44" t="s">
        <v>46</v>
      </c>
      <c r="Y695" s="44" t="s">
        <v>46</v>
      </c>
      <c r="Z695" s="44" t="s">
        <v>46</v>
      </c>
      <c r="AA695" s="44" t="s">
        <v>46</v>
      </c>
      <c r="AB695" s="44" t="s">
        <v>4908</v>
      </c>
    </row>
    <row r="696" spans="1:28">
      <c r="A696" s="44" t="s">
        <v>166</v>
      </c>
      <c r="B696" s="44" t="s">
        <v>30</v>
      </c>
      <c r="C696" s="44" t="s">
        <v>31</v>
      </c>
      <c r="D696" s="44" t="s">
        <v>4909</v>
      </c>
      <c r="E696" s="44" t="s">
        <v>4910</v>
      </c>
      <c r="F696" s="44" t="s">
        <v>4911</v>
      </c>
      <c r="G696" s="44" t="s">
        <v>4912</v>
      </c>
      <c r="H696" s="44">
        <v>1988</v>
      </c>
      <c r="I696" s="44">
        <v>988</v>
      </c>
      <c r="J696" s="44" t="s">
        <v>46</v>
      </c>
      <c r="K696" s="44" t="s">
        <v>46</v>
      </c>
      <c r="L696" s="44" t="s">
        <v>38</v>
      </c>
      <c r="M696" s="44" t="s">
        <v>4913</v>
      </c>
      <c r="N696" s="44" t="s">
        <v>405</v>
      </c>
      <c r="O696" s="44" t="s">
        <v>41</v>
      </c>
      <c r="P696" s="44" t="s">
        <v>46</v>
      </c>
      <c r="Q696" s="44" t="s">
        <v>46</v>
      </c>
      <c r="R696" s="44" t="s">
        <v>44</v>
      </c>
      <c r="S696" s="44" t="s">
        <v>45</v>
      </c>
      <c r="T696" s="44" t="s">
        <v>46</v>
      </c>
      <c r="U696" s="44" t="s">
        <v>46</v>
      </c>
      <c r="V696" s="44" t="s">
        <v>47</v>
      </c>
      <c r="W696" s="44" t="s">
        <v>46</v>
      </c>
      <c r="X696" s="44" t="s">
        <v>46</v>
      </c>
      <c r="Y696" s="44" t="s">
        <v>46</v>
      </c>
      <c r="Z696" s="44" t="s">
        <v>46</v>
      </c>
      <c r="AA696" s="44" t="s">
        <v>46</v>
      </c>
      <c r="AB696" s="44" t="s">
        <v>4914</v>
      </c>
    </row>
    <row r="697" spans="1:28">
      <c r="A697" s="44" t="s">
        <v>29</v>
      </c>
      <c r="B697" s="44" t="s">
        <v>30</v>
      </c>
      <c r="C697" s="44" t="s">
        <v>31</v>
      </c>
      <c r="D697" s="44" t="s">
        <v>4915</v>
      </c>
      <c r="E697" s="44" t="s">
        <v>4916</v>
      </c>
      <c r="F697" s="44" t="s">
        <v>4917</v>
      </c>
      <c r="G697" s="44" t="s">
        <v>4918</v>
      </c>
      <c r="H697" s="44">
        <v>24000</v>
      </c>
      <c r="I697" s="44">
        <v>20900</v>
      </c>
      <c r="J697" s="44" t="s">
        <v>3067</v>
      </c>
      <c r="K697" s="44" t="s">
        <v>113</v>
      </c>
      <c r="L697" s="44" t="s">
        <v>38</v>
      </c>
      <c r="M697" s="44" t="s">
        <v>4919</v>
      </c>
      <c r="N697" s="44" t="s">
        <v>73</v>
      </c>
      <c r="O697" s="44" t="s">
        <v>153</v>
      </c>
      <c r="P697" s="44" t="s">
        <v>139</v>
      </c>
      <c r="Q697" s="44" t="s">
        <v>154</v>
      </c>
      <c r="R697" s="44" t="s">
        <v>61</v>
      </c>
      <c r="S697" s="44" t="s">
        <v>77</v>
      </c>
      <c r="T697" s="44" t="s">
        <v>46</v>
      </c>
      <c r="U697" s="44" t="s">
        <v>78</v>
      </c>
      <c r="V697" s="44" t="s">
        <v>47</v>
      </c>
      <c r="W697" s="44" t="s">
        <v>48</v>
      </c>
      <c r="X697" s="44" t="s">
        <v>46</v>
      </c>
      <c r="Y697" s="44" t="s">
        <v>46</v>
      </c>
      <c r="Z697" s="44" t="s">
        <v>46</v>
      </c>
      <c r="AA697" s="44" t="s">
        <v>46</v>
      </c>
      <c r="AB697" s="44" t="s">
        <v>4920</v>
      </c>
    </row>
    <row r="698" spans="1:28">
      <c r="A698" s="44" t="s">
        <v>50</v>
      </c>
      <c r="B698" s="44" t="s">
        <v>30</v>
      </c>
      <c r="C698" s="44" t="s">
        <v>31</v>
      </c>
      <c r="D698" s="44" t="s">
        <v>4921</v>
      </c>
      <c r="E698" s="44" t="s">
        <v>4922</v>
      </c>
      <c r="F698" s="44" t="s">
        <v>4923</v>
      </c>
      <c r="G698" s="44" t="s">
        <v>4924</v>
      </c>
      <c r="H698" s="44">
        <v>28490</v>
      </c>
      <c r="I698" s="44">
        <v>23900</v>
      </c>
      <c r="J698" s="44" t="s">
        <v>46</v>
      </c>
      <c r="K698" s="44" t="s">
        <v>46</v>
      </c>
      <c r="L698" s="44" t="s">
        <v>38</v>
      </c>
      <c r="M698" s="44" t="s">
        <v>4925</v>
      </c>
      <c r="N698" s="44" t="s">
        <v>57</v>
      </c>
      <c r="O698" s="44" t="s">
        <v>86</v>
      </c>
      <c r="P698" s="44" t="s">
        <v>337</v>
      </c>
      <c r="Q698" s="44" t="s">
        <v>338</v>
      </c>
      <c r="R698" s="44" t="s">
        <v>61</v>
      </c>
      <c r="S698" s="44" t="s">
        <v>62</v>
      </c>
      <c r="T698" s="44" t="s">
        <v>63</v>
      </c>
      <c r="U698" s="44" t="s">
        <v>46</v>
      </c>
      <c r="V698" s="44" t="s">
        <v>47</v>
      </c>
      <c r="W698" s="44" t="s">
        <v>46</v>
      </c>
      <c r="X698" s="44" t="s">
        <v>339</v>
      </c>
      <c r="Y698" s="44" t="s">
        <v>46</v>
      </c>
      <c r="Z698" s="44">
        <v>480</v>
      </c>
      <c r="AA698" s="44">
        <v>2000</v>
      </c>
      <c r="AB698" s="44" t="s">
        <v>4926</v>
      </c>
    </row>
    <row r="699" spans="1:28">
      <c r="A699" s="44" t="s">
        <v>50</v>
      </c>
      <c r="B699" s="44" t="s">
        <v>30</v>
      </c>
      <c r="C699" s="44" t="s">
        <v>31</v>
      </c>
      <c r="D699" s="44" t="s">
        <v>4927</v>
      </c>
      <c r="E699" s="44" t="s">
        <v>4928</v>
      </c>
      <c r="F699" s="44" t="s">
        <v>4929</v>
      </c>
      <c r="G699" s="44" t="s">
        <v>4930</v>
      </c>
      <c r="H699" s="44">
        <v>29900</v>
      </c>
      <c r="I699" s="44">
        <v>25200</v>
      </c>
      <c r="J699" s="44" t="s">
        <v>46</v>
      </c>
      <c r="K699" s="44" t="s">
        <v>46</v>
      </c>
      <c r="L699" s="44" t="s">
        <v>38</v>
      </c>
      <c r="M699" s="44" t="s">
        <v>4931</v>
      </c>
      <c r="N699" s="44" t="s">
        <v>212</v>
      </c>
      <c r="O699" s="44" t="s">
        <v>4932</v>
      </c>
      <c r="P699" s="44" t="s">
        <v>4933</v>
      </c>
      <c r="Q699" s="44" t="s">
        <v>338</v>
      </c>
      <c r="R699" s="44" t="s">
        <v>61</v>
      </c>
      <c r="S699" s="44" t="s">
        <v>62</v>
      </c>
      <c r="T699" s="44" t="s">
        <v>63</v>
      </c>
      <c r="U699" s="44" t="s">
        <v>46</v>
      </c>
      <c r="V699" s="44" t="s">
        <v>47</v>
      </c>
      <c r="W699" s="44" t="s">
        <v>48</v>
      </c>
      <c r="X699" s="44" t="s">
        <v>4934</v>
      </c>
      <c r="Y699" s="44" t="s">
        <v>46</v>
      </c>
      <c r="Z699" s="44">
        <v>480</v>
      </c>
      <c r="AA699" s="44">
        <v>2000</v>
      </c>
      <c r="AB699" s="44" t="s">
        <v>4926</v>
      </c>
    </row>
    <row r="700" spans="1:28">
      <c r="A700" s="44" t="s">
        <v>50</v>
      </c>
      <c r="B700" s="44" t="s">
        <v>30</v>
      </c>
      <c r="C700" s="44" t="s">
        <v>31</v>
      </c>
      <c r="D700" s="44" t="s">
        <v>4935</v>
      </c>
      <c r="E700" s="44" t="s">
        <v>4936</v>
      </c>
      <c r="F700" s="44" t="s">
        <v>4937</v>
      </c>
      <c r="G700" s="44" t="s">
        <v>4938</v>
      </c>
      <c r="H700" s="44">
        <v>14900</v>
      </c>
      <c r="I700" s="44">
        <v>10700</v>
      </c>
      <c r="J700" s="44" t="s">
        <v>46</v>
      </c>
      <c r="K700" s="44" t="s">
        <v>46</v>
      </c>
      <c r="L700" s="44" t="s">
        <v>38</v>
      </c>
      <c r="M700" s="44" t="s">
        <v>4939</v>
      </c>
      <c r="N700" s="44" t="s">
        <v>85</v>
      </c>
      <c r="O700" s="44" t="s">
        <v>4940</v>
      </c>
      <c r="P700" s="44" t="s">
        <v>4881</v>
      </c>
      <c r="Q700" s="44" t="s">
        <v>4882</v>
      </c>
      <c r="R700" s="44" t="s">
        <v>61</v>
      </c>
      <c r="S700" s="44" t="s">
        <v>62</v>
      </c>
      <c r="T700" s="44" t="s">
        <v>63</v>
      </c>
      <c r="U700" s="44" t="s">
        <v>46</v>
      </c>
      <c r="V700" s="44" t="s">
        <v>47</v>
      </c>
      <c r="W700" s="44" t="s">
        <v>48</v>
      </c>
      <c r="X700" s="44" t="s">
        <v>46</v>
      </c>
      <c r="Y700" s="44" t="s">
        <v>46</v>
      </c>
      <c r="Z700" s="44">
        <v>140</v>
      </c>
      <c r="AA700" s="44">
        <v>500</v>
      </c>
      <c r="AB700" s="44" t="s">
        <v>4941</v>
      </c>
    </row>
    <row r="701" spans="1:28">
      <c r="A701" s="44" t="s">
        <v>50</v>
      </c>
      <c r="B701" s="44" t="s">
        <v>30</v>
      </c>
      <c r="C701" s="44" t="s">
        <v>31</v>
      </c>
      <c r="D701" s="44" t="s">
        <v>4942</v>
      </c>
      <c r="E701" s="44" t="s">
        <v>4943</v>
      </c>
      <c r="F701" s="44" t="s">
        <v>4944</v>
      </c>
      <c r="G701" s="44" t="s">
        <v>4945</v>
      </c>
      <c r="H701" s="44">
        <v>10900</v>
      </c>
      <c r="I701" s="44">
        <v>7990</v>
      </c>
      <c r="J701" s="44" t="s">
        <v>46</v>
      </c>
      <c r="K701" s="44" t="s">
        <v>46</v>
      </c>
      <c r="L701" s="44" t="s">
        <v>38</v>
      </c>
      <c r="M701" s="44" t="s">
        <v>4946</v>
      </c>
      <c r="N701" s="44" t="s">
        <v>114</v>
      </c>
      <c r="O701" s="44" t="s">
        <v>4947</v>
      </c>
      <c r="P701" s="44" t="s">
        <v>4948</v>
      </c>
      <c r="Q701" s="44" t="s">
        <v>4949</v>
      </c>
      <c r="R701" s="44" t="s">
        <v>61</v>
      </c>
      <c r="S701" s="44" t="s">
        <v>62</v>
      </c>
      <c r="T701" s="44" t="s">
        <v>63</v>
      </c>
      <c r="U701" s="44" t="s">
        <v>46</v>
      </c>
      <c r="V701" s="44" t="s">
        <v>47</v>
      </c>
      <c r="W701" s="44" t="s">
        <v>48</v>
      </c>
      <c r="X701" s="44" t="s">
        <v>46</v>
      </c>
      <c r="Y701" s="44" t="s">
        <v>46</v>
      </c>
      <c r="Z701" s="44">
        <v>99</v>
      </c>
      <c r="AA701" s="44">
        <v>500</v>
      </c>
      <c r="AB701" s="44" t="s">
        <v>4950</v>
      </c>
    </row>
    <row r="702" spans="1:28">
      <c r="A702" s="44" t="s">
        <v>50</v>
      </c>
      <c r="B702" s="44" t="s">
        <v>30</v>
      </c>
      <c r="C702" s="44" t="s">
        <v>31</v>
      </c>
      <c r="D702" s="44" t="s">
        <v>4951</v>
      </c>
      <c r="E702" s="44" t="s">
        <v>4952</v>
      </c>
      <c r="F702" s="44" t="s">
        <v>4953</v>
      </c>
      <c r="G702" s="44" t="s">
        <v>4954</v>
      </c>
      <c r="H702" s="44">
        <v>10900</v>
      </c>
      <c r="I702" s="44">
        <v>7990</v>
      </c>
      <c r="J702" s="44" t="s">
        <v>46</v>
      </c>
      <c r="K702" s="44" t="s">
        <v>46</v>
      </c>
      <c r="L702" s="44" t="s">
        <v>38</v>
      </c>
      <c r="M702" s="44" t="s">
        <v>4946</v>
      </c>
      <c r="N702" s="44" t="s">
        <v>114</v>
      </c>
      <c r="O702" s="44" t="s">
        <v>4955</v>
      </c>
      <c r="P702" s="44" t="s">
        <v>4948</v>
      </c>
      <c r="Q702" s="44" t="s">
        <v>4949</v>
      </c>
      <c r="R702" s="44" t="s">
        <v>61</v>
      </c>
      <c r="S702" s="44" t="s">
        <v>62</v>
      </c>
      <c r="T702" s="44" t="s">
        <v>63</v>
      </c>
      <c r="U702" s="44" t="s">
        <v>46</v>
      </c>
      <c r="V702" s="44" t="s">
        <v>47</v>
      </c>
      <c r="W702" s="44" t="s">
        <v>48</v>
      </c>
      <c r="X702" s="44" t="s">
        <v>46</v>
      </c>
      <c r="Y702" s="44" t="s">
        <v>46</v>
      </c>
      <c r="Z702" s="44">
        <v>99</v>
      </c>
      <c r="AA702" s="44">
        <v>500</v>
      </c>
      <c r="AB702" s="44" t="s">
        <v>4950</v>
      </c>
    </row>
    <row r="703" spans="1:28">
      <c r="A703" s="44" t="s">
        <v>50</v>
      </c>
      <c r="B703" s="44" t="s">
        <v>30</v>
      </c>
      <c r="C703" s="44" t="s">
        <v>31</v>
      </c>
      <c r="D703" s="44" t="s">
        <v>4956</v>
      </c>
      <c r="E703" s="44" t="s">
        <v>4957</v>
      </c>
      <c r="F703" s="44" t="s">
        <v>4958</v>
      </c>
      <c r="G703" s="44" t="s">
        <v>4959</v>
      </c>
      <c r="H703" s="44">
        <v>29900</v>
      </c>
      <c r="I703" s="44">
        <v>19200</v>
      </c>
      <c r="J703" s="44" t="s">
        <v>4960</v>
      </c>
      <c r="K703" s="44" t="s">
        <v>37</v>
      </c>
      <c r="L703" s="44" t="s">
        <v>38</v>
      </c>
      <c r="M703" s="44" t="s">
        <v>4961</v>
      </c>
      <c r="N703" s="44" t="s">
        <v>57</v>
      </c>
      <c r="O703" s="44" t="s">
        <v>4962</v>
      </c>
      <c r="P703" s="44" t="s">
        <v>4963</v>
      </c>
      <c r="Q703" s="44" t="s">
        <v>4964</v>
      </c>
      <c r="R703" s="44" t="s">
        <v>61</v>
      </c>
      <c r="S703" s="44" t="s">
        <v>62</v>
      </c>
      <c r="T703" s="44" t="s">
        <v>63</v>
      </c>
      <c r="U703" s="44" t="s">
        <v>46</v>
      </c>
      <c r="V703" s="44" t="s">
        <v>47</v>
      </c>
      <c r="W703" s="44" t="s">
        <v>48</v>
      </c>
      <c r="X703" s="44" t="s">
        <v>46</v>
      </c>
      <c r="Y703" s="44" t="s">
        <v>46</v>
      </c>
      <c r="Z703" s="44">
        <v>210</v>
      </c>
      <c r="AA703" s="44">
        <v>1200</v>
      </c>
      <c r="AB703" s="44" t="s">
        <v>4965</v>
      </c>
    </row>
    <row r="704" spans="1:28">
      <c r="A704" s="44" t="s">
        <v>155</v>
      </c>
      <c r="B704" s="44" t="s">
        <v>30</v>
      </c>
      <c r="C704" s="44" t="s">
        <v>4900</v>
      </c>
      <c r="D704" s="44" t="s">
        <v>4966</v>
      </c>
      <c r="E704" s="44" t="s">
        <v>4967</v>
      </c>
      <c r="F704" s="44" t="s">
        <v>4968</v>
      </c>
      <c r="G704" s="44" t="s">
        <v>4969</v>
      </c>
      <c r="H704" s="44">
        <v>1988</v>
      </c>
      <c r="I704" s="44">
        <v>1688</v>
      </c>
      <c r="J704" s="44" t="s">
        <v>1040</v>
      </c>
      <c r="K704" s="44" t="s">
        <v>181</v>
      </c>
      <c r="L704" s="44" t="s">
        <v>181</v>
      </c>
      <c r="M704" s="44" t="s">
        <v>4970</v>
      </c>
      <c r="N704" s="44" t="s">
        <v>438</v>
      </c>
      <c r="O704" s="44" t="s">
        <v>46</v>
      </c>
      <c r="P704" s="44" t="s">
        <v>4971</v>
      </c>
      <c r="Q704" s="44" t="s">
        <v>46</v>
      </c>
      <c r="R704" s="44" t="s">
        <v>44</v>
      </c>
      <c r="S704" s="44" t="s">
        <v>45</v>
      </c>
      <c r="T704" s="44" t="s">
        <v>46</v>
      </c>
      <c r="U704" s="44" t="s">
        <v>46</v>
      </c>
      <c r="V704" s="44" t="s">
        <v>47</v>
      </c>
      <c r="W704" s="44" t="s">
        <v>46</v>
      </c>
      <c r="X704" s="44" t="s">
        <v>46</v>
      </c>
      <c r="Y704" s="44" t="s">
        <v>46</v>
      </c>
      <c r="Z704" s="44" t="s">
        <v>46</v>
      </c>
      <c r="AA704" s="44" t="s">
        <v>46</v>
      </c>
      <c r="AB704" s="44" t="s">
        <v>4972</v>
      </c>
    </row>
    <row r="705" spans="1:28">
      <c r="A705" s="44" t="s">
        <v>29</v>
      </c>
      <c r="B705" s="44" t="s">
        <v>30</v>
      </c>
      <c r="C705" s="44" t="s">
        <v>31</v>
      </c>
      <c r="D705" s="44" t="s">
        <v>4973</v>
      </c>
      <c r="E705" s="44" t="s">
        <v>4974</v>
      </c>
      <c r="F705" s="44" t="s">
        <v>4975</v>
      </c>
      <c r="G705" s="44" t="s">
        <v>4976</v>
      </c>
      <c r="H705" s="44">
        <v>11900</v>
      </c>
      <c r="I705" s="44">
        <v>8490</v>
      </c>
      <c r="J705" s="44" t="s">
        <v>46</v>
      </c>
      <c r="K705" s="44" t="s">
        <v>46</v>
      </c>
      <c r="L705" s="44" t="s">
        <v>38</v>
      </c>
      <c r="M705" s="44" t="s">
        <v>46</v>
      </c>
      <c r="N705" s="44" t="s">
        <v>73</v>
      </c>
      <c r="O705" s="44" t="s">
        <v>74</v>
      </c>
      <c r="P705" s="44" t="s">
        <v>4977</v>
      </c>
      <c r="Q705" s="44" t="s">
        <v>76</v>
      </c>
      <c r="R705" s="44" t="s">
        <v>44</v>
      </c>
      <c r="S705" s="44" t="s">
        <v>77</v>
      </c>
      <c r="T705" s="44" t="s">
        <v>46</v>
      </c>
      <c r="U705" s="44" t="s">
        <v>78</v>
      </c>
      <c r="V705" s="44" t="s">
        <v>47</v>
      </c>
      <c r="W705" s="44" t="s">
        <v>48</v>
      </c>
      <c r="X705" s="44" t="s">
        <v>46</v>
      </c>
      <c r="Y705" s="44" t="s">
        <v>46</v>
      </c>
      <c r="Z705" s="44" t="s">
        <v>46</v>
      </c>
      <c r="AA705" s="44" t="s">
        <v>46</v>
      </c>
      <c r="AB705" s="44" t="s">
        <v>4978</v>
      </c>
    </row>
    <row r="706" spans="1:28">
      <c r="A706" s="44" t="s">
        <v>29</v>
      </c>
      <c r="B706" s="44" t="s">
        <v>30</v>
      </c>
      <c r="C706" s="44" t="s">
        <v>31</v>
      </c>
      <c r="D706" s="44" t="s">
        <v>4979</v>
      </c>
      <c r="E706" s="44" t="s">
        <v>4980</v>
      </c>
      <c r="F706" s="44" t="s">
        <v>4981</v>
      </c>
      <c r="G706" s="44" t="s">
        <v>4982</v>
      </c>
      <c r="H706" s="44">
        <v>7400</v>
      </c>
      <c r="I706" s="44">
        <v>6990</v>
      </c>
      <c r="J706" s="44" t="s">
        <v>532</v>
      </c>
      <c r="K706" s="44" t="s">
        <v>56</v>
      </c>
      <c r="L706" s="44" t="s">
        <v>38</v>
      </c>
      <c r="M706" s="44" t="s">
        <v>4983</v>
      </c>
      <c r="N706" s="44" t="s">
        <v>551</v>
      </c>
      <c r="O706" s="44" t="s">
        <v>287</v>
      </c>
      <c r="P706" s="44" t="s">
        <v>4984</v>
      </c>
      <c r="Q706" s="44" t="s">
        <v>4985</v>
      </c>
      <c r="R706" s="44" t="s">
        <v>44</v>
      </c>
      <c r="S706" s="44" t="s">
        <v>77</v>
      </c>
      <c r="T706" s="44" t="s">
        <v>46</v>
      </c>
      <c r="U706" s="44" t="s">
        <v>78</v>
      </c>
      <c r="V706" s="44" t="s">
        <v>47</v>
      </c>
      <c r="W706" s="44" t="s">
        <v>48</v>
      </c>
      <c r="X706" s="44" t="s">
        <v>46</v>
      </c>
      <c r="Y706" s="44" t="s">
        <v>46</v>
      </c>
      <c r="Z706" s="44" t="s">
        <v>46</v>
      </c>
      <c r="AA706" s="44" t="s">
        <v>46</v>
      </c>
      <c r="AB706" s="44" t="s">
        <v>4986</v>
      </c>
    </row>
    <row r="707" spans="1:28">
      <c r="A707" s="44" t="s">
        <v>155</v>
      </c>
      <c r="B707" s="44" t="s">
        <v>30</v>
      </c>
      <c r="C707" s="44" t="s">
        <v>4900</v>
      </c>
      <c r="D707" s="44" t="s">
        <v>4987</v>
      </c>
      <c r="E707" s="44" t="s">
        <v>4988</v>
      </c>
      <c r="F707" s="44" t="s">
        <v>4989</v>
      </c>
      <c r="G707" s="44" t="s">
        <v>4990</v>
      </c>
      <c r="H707" s="44">
        <v>3288</v>
      </c>
      <c r="I707" s="44">
        <v>2488</v>
      </c>
      <c r="J707" s="44" t="s">
        <v>4991</v>
      </c>
      <c r="K707" s="44" t="s">
        <v>56</v>
      </c>
      <c r="L707" s="44" t="s">
        <v>38</v>
      </c>
      <c r="M707" s="44" t="s">
        <v>4992</v>
      </c>
      <c r="N707" s="44" t="s">
        <v>438</v>
      </c>
      <c r="O707" s="44" t="s">
        <v>41</v>
      </c>
      <c r="P707" s="44" t="s">
        <v>4993</v>
      </c>
      <c r="Q707" s="44" t="s">
        <v>4994</v>
      </c>
      <c r="R707" s="44" t="s">
        <v>44</v>
      </c>
      <c r="S707" s="44" t="s">
        <v>45</v>
      </c>
      <c r="T707" s="44" t="s">
        <v>46</v>
      </c>
      <c r="U707" s="44" t="s">
        <v>46</v>
      </c>
      <c r="V707" s="44" t="s">
        <v>47</v>
      </c>
      <c r="W707" s="44" t="s">
        <v>47</v>
      </c>
      <c r="X707" s="44" t="s">
        <v>46</v>
      </c>
      <c r="Y707" s="44" t="s">
        <v>46</v>
      </c>
      <c r="Z707" s="44" t="s">
        <v>46</v>
      </c>
      <c r="AA707" s="44" t="s">
        <v>46</v>
      </c>
      <c r="AB707" s="44" t="s">
        <v>4995</v>
      </c>
    </row>
    <row r="708" spans="1:28">
      <c r="A708" s="44" t="s">
        <v>50</v>
      </c>
      <c r="B708" s="44" t="s">
        <v>30</v>
      </c>
      <c r="C708" s="44" t="s">
        <v>31</v>
      </c>
      <c r="D708" s="44" t="s">
        <v>4996</v>
      </c>
      <c r="E708" s="44" t="s">
        <v>4997</v>
      </c>
      <c r="F708" s="44" t="s">
        <v>4998</v>
      </c>
      <c r="G708" s="44" t="s">
        <v>4999</v>
      </c>
      <c r="H708" s="44">
        <v>28490</v>
      </c>
      <c r="I708" s="44">
        <v>20500</v>
      </c>
      <c r="J708" s="44" t="s">
        <v>5000</v>
      </c>
      <c r="K708" s="44" t="s">
        <v>37</v>
      </c>
      <c r="L708" s="44" t="s">
        <v>38</v>
      </c>
      <c r="M708" s="44" t="s">
        <v>46</v>
      </c>
      <c r="N708" s="44" t="s">
        <v>94</v>
      </c>
      <c r="O708" s="44" t="s">
        <v>5001</v>
      </c>
      <c r="P708" s="44" t="s">
        <v>5002</v>
      </c>
      <c r="Q708" s="44" t="s">
        <v>5003</v>
      </c>
      <c r="R708" s="44" t="s">
        <v>44</v>
      </c>
      <c r="S708" s="44" t="s">
        <v>45</v>
      </c>
      <c r="T708" s="44" t="s">
        <v>46</v>
      </c>
      <c r="U708" s="44" t="s">
        <v>46</v>
      </c>
      <c r="V708" s="44" t="s">
        <v>47</v>
      </c>
      <c r="W708" s="44" t="s">
        <v>48</v>
      </c>
      <c r="X708" s="44" t="s">
        <v>46</v>
      </c>
      <c r="Y708" s="44" t="s">
        <v>46</v>
      </c>
      <c r="Z708" s="44" t="s">
        <v>46</v>
      </c>
      <c r="AA708" s="44" t="s">
        <v>46</v>
      </c>
      <c r="AB708" s="44" t="s">
        <v>5004</v>
      </c>
    </row>
    <row r="709" spans="1:28">
      <c r="A709" s="44" t="s">
        <v>50</v>
      </c>
      <c r="B709" s="44" t="s">
        <v>30</v>
      </c>
      <c r="C709" s="44" t="s">
        <v>31</v>
      </c>
      <c r="D709" s="44" t="s">
        <v>5005</v>
      </c>
      <c r="E709" s="44" t="s">
        <v>5006</v>
      </c>
      <c r="F709" s="44" t="s">
        <v>5007</v>
      </c>
      <c r="G709" s="44" t="s">
        <v>5008</v>
      </c>
      <c r="H709" s="44">
        <v>26490</v>
      </c>
      <c r="I709" s="44">
        <v>20650</v>
      </c>
      <c r="J709" s="44" t="s">
        <v>5009</v>
      </c>
      <c r="K709" s="44" t="s">
        <v>37</v>
      </c>
      <c r="L709" s="44" t="s">
        <v>38</v>
      </c>
      <c r="M709" s="44" t="s">
        <v>5010</v>
      </c>
      <c r="N709" s="44" t="s">
        <v>94</v>
      </c>
      <c r="O709" s="44" t="s">
        <v>5011</v>
      </c>
      <c r="P709" s="44" t="s">
        <v>5012</v>
      </c>
      <c r="Q709" s="44" t="s">
        <v>5013</v>
      </c>
      <c r="R709" s="44" t="s">
        <v>44</v>
      </c>
      <c r="S709" s="44" t="s">
        <v>45</v>
      </c>
      <c r="T709" s="44" t="s">
        <v>46</v>
      </c>
      <c r="U709" s="44" t="s">
        <v>46</v>
      </c>
      <c r="V709" s="44" t="s">
        <v>47</v>
      </c>
      <c r="W709" s="44" t="s">
        <v>48</v>
      </c>
      <c r="X709" s="44" t="s">
        <v>46</v>
      </c>
      <c r="Y709" s="44" t="s">
        <v>46</v>
      </c>
      <c r="Z709" s="44" t="s">
        <v>46</v>
      </c>
      <c r="AA709" s="44" t="s">
        <v>46</v>
      </c>
      <c r="AB709" s="44" t="s">
        <v>5014</v>
      </c>
    </row>
    <row r="710" spans="1:28">
      <c r="A710" s="44" t="s">
        <v>29</v>
      </c>
      <c r="B710" s="44" t="s">
        <v>30</v>
      </c>
      <c r="C710" s="44" t="s">
        <v>31</v>
      </c>
      <c r="D710" s="44" t="s">
        <v>5015</v>
      </c>
      <c r="E710" s="44" t="s">
        <v>5016</v>
      </c>
      <c r="F710" s="44" t="s">
        <v>5017</v>
      </c>
      <c r="G710" s="44" t="s">
        <v>5018</v>
      </c>
      <c r="H710" s="44">
        <v>24900</v>
      </c>
      <c r="I710" s="44">
        <v>18900</v>
      </c>
      <c r="J710" s="44" t="s">
        <v>46</v>
      </c>
      <c r="K710" s="44" t="s">
        <v>46</v>
      </c>
      <c r="L710" s="44" t="s">
        <v>38</v>
      </c>
      <c r="M710" s="44" t="s">
        <v>5019</v>
      </c>
      <c r="N710" s="44" t="s">
        <v>5020</v>
      </c>
      <c r="O710" s="44" t="s">
        <v>5021</v>
      </c>
      <c r="P710" s="44" t="s">
        <v>5022</v>
      </c>
      <c r="Q710" s="44" t="s">
        <v>5023</v>
      </c>
      <c r="R710" s="44" t="s">
        <v>44</v>
      </c>
      <c r="S710" s="44" t="s">
        <v>77</v>
      </c>
      <c r="T710" s="44" t="s">
        <v>46</v>
      </c>
      <c r="U710" s="44" t="s">
        <v>78</v>
      </c>
      <c r="V710" s="44" t="s">
        <v>47</v>
      </c>
      <c r="W710" s="44" t="s">
        <v>48</v>
      </c>
      <c r="X710" s="44" t="s">
        <v>46</v>
      </c>
      <c r="Y710" s="44" t="s">
        <v>46</v>
      </c>
      <c r="Z710" s="44" t="s">
        <v>46</v>
      </c>
      <c r="AA710" s="44" t="s">
        <v>46</v>
      </c>
      <c r="AB710" s="44" t="s">
        <v>5024</v>
      </c>
    </row>
    <row r="711" spans="1:28">
      <c r="A711" s="44" t="s">
        <v>166</v>
      </c>
      <c r="B711" s="44" t="s">
        <v>30</v>
      </c>
      <c r="C711" s="44" t="s">
        <v>31</v>
      </c>
      <c r="D711" s="44" t="s">
        <v>5025</v>
      </c>
      <c r="E711" s="44" t="s">
        <v>5026</v>
      </c>
      <c r="F711" s="44" t="s">
        <v>5027</v>
      </c>
      <c r="G711" s="44" t="s">
        <v>5028</v>
      </c>
      <c r="H711" s="44">
        <v>4290</v>
      </c>
      <c r="I711" s="44">
        <v>2750</v>
      </c>
      <c r="J711" s="44" t="s">
        <v>718</v>
      </c>
      <c r="K711" s="44" t="s">
        <v>113</v>
      </c>
      <c r="L711" s="44" t="s">
        <v>38</v>
      </c>
      <c r="M711" s="44" t="s">
        <v>5029</v>
      </c>
      <c r="N711" s="44" t="s">
        <v>172</v>
      </c>
      <c r="O711" s="44" t="s">
        <v>287</v>
      </c>
      <c r="P711" s="44" t="s">
        <v>173</v>
      </c>
      <c r="Q711" s="44" t="s">
        <v>46</v>
      </c>
      <c r="R711" s="44" t="s">
        <v>44</v>
      </c>
      <c r="S711" s="44" t="s">
        <v>45</v>
      </c>
      <c r="T711" s="44" t="s">
        <v>46</v>
      </c>
      <c r="U711" s="44" t="s">
        <v>46</v>
      </c>
      <c r="V711" s="44" t="s">
        <v>47</v>
      </c>
      <c r="W711" s="44" t="s">
        <v>46</v>
      </c>
      <c r="X711" s="44" t="s">
        <v>46</v>
      </c>
      <c r="Y711" s="44" t="s">
        <v>46</v>
      </c>
      <c r="Z711" s="44" t="s">
        <v>46</v>
      </c>
      <c r="AA711" s="44" t="s">
        <v>46</v>
      </c>
      <c r="AB711" s="44" t="s">
        <v>5030</v>
      </c>
    </row>
    <row r="712" spans="1:28">
      <c r="A712" s="44" t="s">
        <v>166</v>
      </c>
      <c r="B712" s="44" t="s">
        <v>30</v>
      </c>
      <c r="C712" s="44" t="s">
        <v>31</v>
      </c>
      <c r="D712" s="44" t="s">
        <v>5031</v>
      </c>
      <c r="E712" s="44" t="s">
        <v>5032</v>
      </c>
      <c r="F712" s="44" t="s">
        <v>5033</v>
      </c>
      <c r="G712" s="44" t="s">
        <v>5034</v>
      </c>
      <c r="H712" s="44">
        <v>4390</v>
      </c>
      <c r="I712" s="44">
        <v>3590</v>
      </c>
      <c r="J712" s="44" t="s">
        <v>46</v>
      </c>
      <c r="K712" s="44" t="s">
        <v>46</v>
      </c>
      <c r="L712" s="44" t="s">
        <v>38</v>
      </c>
      <c r="M712" s="44" t="s">
        <v>5035</v>
      </c>
      <c r="N712" s="44" t="s">
        <v>172</v>
      </c>
      <c r="O712" s="44" t="s">
        <v>287</v>
      </c>
      <c r="P712" s="44" t="s">
        <v>173</v>
      </c>
      <c r="Q712" s="44" t="s">
        <v>46</v>
      </c>
      <c r="R712" s="44" t="s">
        <v>44</v>
      </c>
      <c r="S712" s="44" t="s">
        <v>45</v>
      </c>
      <c r="T712" s="44" t="s">
        <v>46</v>
      </c>
      <c r="U712" s="44" t="s">
        <v>46</v>
      </c>
      <c r="V712" s="44" t="s">
        <v>47</v>
      </c>
      <c r="W712" s="44" t="s">
        <v>46</v>
      </c>
      <c r="X712" s="44" t="s">
        <v>46</v>
      </c>
      <c r="Y712" s="44" t="s">
        <v>46</v>
      </c>
      <c r="Z712" s="44" t="s">
        <v>46</v>
      </c>
      <c r="AA712" s="44" t="s">
        <v>46</v>
      </c>
      <c r="AB712" s="44" t="s">
        <v>5036</v>
      </c>
    </row>
    <row r="713" spans="1:28">
      <c r="A713" s="44" t="s">
        <v>166</v>
      </c>
      <c r="B713" s="44" t="s">
        <v>30</v>
      </c>
      <c r="C713" s="44" t="s">
        <v>31</v>
      </c>
      <c r="D713" s="44" t="s">
        <v>5037</v>
      </c>
      <c r="E713" s="44" t="s">
        <v>5038</v>
      </c>
      <c r="F713" s="44" t="s">
        <v>5039</v>
      </c>
      <c r="G713" s="44" t="s">
        <v>5040</v>
      </c>
      <c r="H713" s="44">
        <v>4990</v>
      </c>
      <c r="I713" s="44">
        <v>3500</v>
      </c>
      <c r="J713" s="44" t="s">
        <v>295</v>
      </c>
      <c r="K713" s="44" t="s">
        <v>113</v>
      </c>
      <c r="L713" s="44" t="s">
        <v>38</v>
      </c>
      <c r="M713" s="44" t="s">
        <v>5041</v>
      </c>
      <c r="N713" s="44" t="s">
        <v>172</v>
      </c>
      <c r="O713" s="44" t="s">
        <v>287</v>
      </c>
      <c r="P713" s="44" t="s">
        <v>173</v>
      </c>
      <c r="Q713" s="44" t="s">
        <v>46</v>
      </c>
      <c r="R713" s="44" t="s">
        <v>44</v>
      </c>
      <c r="S713" s="44" t="s">
        <v>45</v>
      </c>
      <c r="T713" s="44" t="s">
        <v>46</v>
      </c>
      <c r="U713" s="44" t="s">
        <v>46</v>
      </c>
      <c r="V713" s="44" t="s">
        <v>47</v>
      </c>
      <c r="W713" s="44" t="s">
        <v>46</v>
      </c>
      <c r="X713" s="44" t="s">
        <v>46</v>
      </c>
      <c r="Y713" s="44" t="s">
        <v>46</v>
      </c>
      <c r="Z713" s="44" t="s">
        <v>46</v>
      </c>
      <c r="AA713" s="44" t="s">
        <v>46</v>
      </c>
      <c r="AB713" s="44" t="s">
        <v>5042</v>
      </c>
    </row>
    <row r="714" spans="1:28">
      <c r="A714" s="44" t="s">
        <v>50</v>
      </c>
      <c r="B714" s="44" t="s">
        <v>30</v>
      </c>
      <c r="C714" s="44" t="s">
        <v>31</v>
      </c>
      <c r="D714" s="44" t="s">
        <v>5043</v>
      </c>
      <c r="E714" s="44" t="s">
        <v>5044</v>
      </c>
      <c r="F714" s="44" t="s">
        <v>5045</v>
      </c>
      <c r="G714" s="44" t="s">
        <v>5046</v>
      </c>
      <c r="H714" s="44">
        <v>36900</v>
      </c>
      <c r="I714" s="44">
        <v>26900</v>
      </c>
      <c r="J714" s="44" t="s">
        <v>46</v>
      </c>
      <c r="K714" s="44" t="s">
        <v>46</v>
      </c>
      <c r="L714" s="44" t="s">
        <v>38</v>
      </c>
      <c r="M714" s="44" t="s">
        <v>5047</v>
      </c>
      <c r="N714" s="44" t="s">
        <v>57</v>
      </c>
      <c r="O714" s="44" t="s">
        <v>5048</v>
      </c>
      <c r="P714" s="44" t="s">
        <v>5049</v>
      </c>
      <c r="Q714" s="44" t="s">
        <v>5050</v>
      </c>
      <c r="R714" s="44" t="s">
        <v>61</v>
      </c>
      <c r="S714" s="44" t="s">
        <v>62</v>
      </c>
      <c r="T714" s="44" t="s">
        <v>63</v>
      </c>
      <c r="U714" s="44" t="s">
        <v>46</v>
      </c>
      <c r="V714" s="44" t="s">
        <v>47</v>
      </c>
      <c r="W714" s="44" t="s">
        <v>48</v>
      </c>
      <c r="X714" s="44" t="s">
        <v>339</v>
      </c>
      <c r="Y714" s="44" t="s">
        <v>46</v>
      </c>
      <c r="Z714" s="44">
        <v>535</v>
      </c>
      <c r="AA714" s="44">
        <v>2000</v>
      </c>
      <c r="AB714" s="44" t="s">
        <v>5051</v>
      </c>
    </row>
    <row r="715" spans="1:28">
      <c r="A715" s="44" t="s">
        <v>50</v>
      </c>
      <c r="B715" s="44" t="s">
        <v>30</v>
      </c>
      <c r="C715" s="44" t="s">
        <v>31</v>
      </c>
      <c r="D715" s="44" t="s">
        <v>5052</v>
      </c>
      <c r="E715" s="44" t="s">
        <v>5053</v>
      </c>
      <c r="F715" s="44" t="s">
        <v>5054</v>
      </c>
      <c r="G715" s="44" t="s">
        <v>5055</v>
      </c>
      <c r="H715" s="44">
        <v>38900</v>
      </c>
      <c r="I715" s="44">
        <v>28900</v>
      </c>
      <c r="J715" s="44" t="s">
        <v>46</v>
      </c>
      <c r="K715" s="44" t="s">
        <v>46</v>
      </c>
      <c r="L715" s="44" t="s">
        <v>38</v>
      </c>
      <c r="M715" s="44" t="s">
        <v>5047</v>
      </c>
      <c r="N715" s="44" t="s">
        <v>212</v>
      </c>
      <c r="O715" s="44" t="s">
        <v>5056</v>
      </c>
      <c r="P715" s="44" t="s">
        <v>4897</v>
      </c>
      <c r="Q715" s="44" t="s">
        <v>5050</v>
      </c>
      <c r="R715" s="44" t="s">
        <v>61</v>
      </c>
      <c r="S715" s="44" t="s">
        <v>62</v>
      </c>
      <c r="T715" s="44" t="s">
        <v>63</v>
      </c>
      <c r="U715" s="44" t="s">
        <v>46</v>
      </c>
      <c r="V715" s="44" t="s">
        <v>47</v>
      </c>
      <c r="W715" s="44" t="s">
        <v>48</v>
      </c>
      <c r="X715" s="44" t="s">
        <v>339</v>
      </c>
      <c r="Y715" s="44" t="s">
        <v>46</v>
      </c>
      <c r="Z715" s="44">
        <v>530</v>
      </c>
      <c r="AA715" s="44">
        <v>2000</v>
      </c>
      <c r="AB715" s="44" t="s">
        <v>5057</v>
      </c>
    </row>
    <row r="716" spans="1:28">
      <c r="A716" s="44" t="s">
        <v>50</v>
      </c>
      <c r="B716" s="44" t="s">
        <v>30</v>
      </c>
      <c r="C716" s="44" t="s">
        <v>31</v>
      </c>
      <c r="D716" s="44" t="s">
        <v>5058</v>
      </c>
      <c r="E716" s="44" t="s">
        <v>5059</v>
      </c>
      <c r="F716" s="44" t="s">
        <v>5060</v>
      </c>
      <c r="G716" s="44" t="s">
        <v>5061</v>
      </c>
      <c r="H716" s="44">
        <v>38900</v>
      </c>
      <c r="I716" s="44">
        <v>28900</v>
      </c>
      <c r="J716" s="44" t="s">
        <v>46</v>
      </c>
      <c r="K716" s="44" t="s">
        <v>46</v>
      </c>
      <c r="L716" s="44" t="s">
        <v>38</v>
      </c>
      <c r="M716" s="44" t="s">
        <v>5047</v>
      </c>
      <c r="N716" s="44" t="s">
        <v>57</v>
      </c>
      <c r="O716" s="44" t="s">
        <v>5048</v>
      </c>
      <c r="P716" s="44" t="s">
        <v>3245</v>
      </c>
      <c r="Q716" s="44" t="s">
        <v>5062</v>
      </c>
      <c r="R716" s="44" t="s">
        <v>61</v>
      </c>
      <c r="S716" s="44" t="s">
        <v>62</v>
      </c>
      <c r="T716" s="44" t="s">
        <v>63</v>
      </c>
      <c r="U716" s="44" t="s">
        <v>46</v>
      </c>
      <c r="V716" s="44" t="s">
        <v>47</v>
      </c>
      <c r="W716" s="44" t="s">
        <v>48</v>
      </c>
      <c r="X716" s="44" t="s">
        <v>339</v>
      </c>
      <c r="Y716" s="44" t="s">
        <v>46</v>
      </c>
      <c r="Z716" s="44">
        <v>580</v>
      </c>
      <c r="AA716" s="44">
        <v>2000</v>
      </c>
      <c r="AB716" s="44" t="s">
        <v>5063</v>
      </c>
    </row>
    <row r="717" spans="1:28">
      <c r="A717" s="44" t="s">
        <v>50</v>
      </c>
      <c r="B717" s="44" t="s">
        <v>30</v>
      </c>
      <c r="C717" s="44" t="s">
        <v>31</v>
      </c>
      <c r="D717" s="44" t="s">
        <v>5064</v>
      </c>
      <c r="E717" s="44" t="s">
        <v>5065</v>
      </c>
      <c r="F717" s="44" t="s">
        <v>5066</v>
      </c>
      <c r="G717" s="44" t="s">
        <v>5067</v>
      </c>
      <c r="H717" s="44">
        <v>39900</v>
      </c>
      <c r="I717" s="44">
        <v>29900</v>
      </c>
      <c r="J717" s="44" t="s">
        <v>146</v>
      </c>
      <c r="K717" s="44" t="s">
        <v>56</v>
      </c>
      <c r="L717" s="44" t="s">
        <v>38</v>
      </c>
      <c r="M717" s="44" t="s">
        <v>5047</v>
      </c>
      <c r="N717" s="44" t="s">
        <v>212</v>
      </c>
      <c r="O717" s="44" t="s">
        <v>5056</v>
      </c>
      <c r="P717" s="44" t="s">
        <v>3245</v>
      </c>
      <c r="Q717" s="44" t="s">
        <v>5062</v>
      </c>
      <c r="R717" s="44" t="s">
        <v>61</v>
      </c>
      <c r="S717" s="44" t="s">
        <v>62</v>
      </c>
      <c r="T717" s="44" t="s">
        <v>63</v>
      </c>
      <c r="U717" s="44" t="s">
        <v>46</v>
      </c>
      <c r="V717" s="44" t="s">
        <v>47</v>
      </c>
      <c r="W717" s="44" t="s">
        <v>48</v>
      </c>
      <c r="X717" s="44" t="s">
        <v>339</v>
      </c>
      <c r="Y717" s="44" t="s">
        <v>46</v>
      </c>
      <c r="Z717" s="44">
        <v>580</v>
      </c>
      <c r="AA717" s="44">
        <v>2000</v>
      </c>
      <c r="AB717" s="44" t="s">
        <v>5068</v>
      </c>
    </row>
    <row r="718" spans="1:28">
      <c r="A718" s="44" t="s">
        <v>50</v>
      </c>
      <c r="B718" s="44" t="s">
        <v>30</v>
      </c>
      <c r="C718" s="44" t="s">
        <v>31</v>
      </c>
      <c r="D718" s="44" t="s">
        <v>5069</v>
      </c>
      <c r="E718" s="44" t="s">
        <v>5070</v>
      </c>
      <c r="F718" s="44" t="s">
        <v>5071</v>
      </c>
      <c r="G718" s="44" t="s">
        <v>5072</v>
      </c>
      <c r="H718" s="44">
        <v>21490</v>
      </c>
      <c r="I718" s="44">
        <v>17900</v>
      </c>
      <c r="J718" s="44" t="s">
        <v>136</v>
      </c>
      <c r="K718" s="44" t="s">
        <v>56</v>
      </c>
      <c r="L718" s="44" t="s">
        <v>38</v>
      </c>
      <c r="M718" s="44" t="s">
        <v>5047</v>
      </c>
      <c r="N718" s="44" t="s">
        <v>57</v>
      </c>
      <c r="O718" s="44" t="s">
        <v>5073</v>
      </c>
      <c r="P718" s="44" t="s">
        <v>5074</v>
      </c>
      <c r="Q718" s="44" t="s">
        <v>5075</v>
      </c>
      <c r="R718" s="44" t="s">
        <v>61</v>
      </c>
      <c r="S718" s="44" t="s">
        <v>62</v>
      </c>
      <c r="T718" s="44" t="s">
        <v>63</v>
      </c>
      <c r="U718" s="44" t="s">
        <v>46</v>
      </c>
      <c r="V718" s="44" t="s">
        <v>47</v>
      </c>
      <c r="W718" s="44" t="s">
        <v>48</v>
      </c>
      <c r="X718" s="44" t="s">
        <v>64</v>
      </c>
      <c r="Y718" s="44" t="s">
        <v>46</v>
      </c>
      <c r="Z718" s="44">
        <v>250</v>
      </c>
      <c r="AA718" s="44">
        <v>1200</v>
      </c>
      <c r="AB718" s="44" t="s">
        <v>5076</v>
      </c>
    </row>
    <row r="719" spans="1:28">
      <c r="A719" s="44" t="s">
        <v>50</v>
      </c>
      <c r="B719" s="44" t="s">
        <v>30</v>
      </c>
      <c r="C719" s="44" t="s">
        <v>31</v>
      </c>
      <c r="D719" s="44" t="s">
        <v>5077</v>
      </c>
      <c r="E719" s="44" t="s">
        <v>5078</v>
      </c>
      <c r="F719" s="44" t="s">
        <v>5079</v>
      </c>
      <c r="G719" s="44" t="s">
        <v>5080</v>
      </c>
      <c r="H719" s="44">
        <v>21490</v>
      </c>
      <c r="I719" s="44">
        <v>17900</v>
      </c>
      <c r="J719" s="44" t="s">
        <v>136</v>
      </c>
      <c r="K719" s="44" t="s">
        <v>56</v>
      </c>
      <c r="L719" s="44" t="s">
        <v>38</v>
      </c>
      <c r="M719" s="44" t="s">
        <v>5047</v>
      </c>
      <c r="N719" s="44" t="s">
        <v>57</v>
      </c>
      <c r="O719" s="44" t="s">
        <v>4880</v>
      </c>
      <c r="P719" s="44" t="s">
        <v>5074</v>
      </c>
      <c r="Q719" s="44" t="s">
        <v>5075</v>
      </c>
      <c r="R719" s="44" t="s">
        <v>61</v>
      </c>
      <c r="S719" s="44" t="s">
        <v>62</v>
      </c>
      <c r="T719" s="44" t="s">
        <v>63</v>
      </c>
      <c r="U719" s="44" t="s">
        <v>46</v>
      </c>
      <c r="V719" s="44" t="s">
        <v>47</v>
      </c>
      <c r="W719" s="44" t="s">
        <v>48</v>
      </c>
      <c r="X719" s="44" t="s">
        <v>64</v>
      </c>
      <c r="Y719" s="44" t="s">
        <v>46</v>
      </c>
      <c r="Z719" s="44">
        <v>250</v>
      </c>
      <c r="AA719" s="44">
        <v>1200</v>
      </c>
      <c r="AB719" s="44" t="s">
        <v>5081</v>
      </c>
    </row>
    <row r="720" spans="1:28">
      <c r="A720" s="44" t="s">
        <v>29</v>
      </c>
      <c r="B720" s="44" t="s">
        <v>30</v>
      </c>
      <c r="C720" s="44" t="s">
        <v>31</v>
      </c>
      <c r="D720" s="44" t="s">
        <v>5082</v>
      </c>
      <c r="E720" s="44" t="s">
        <v>5083</v>
      </c>
      <c r="F720" s="44" t="s">
        <v>5084</v>
      </c>
      <c r="G720" s="44" t="s">
        <v>5085</v>
      </c>
      <c r="H720" s="44">
        <v>26900</v>
      </c>
      <c r="I720" s="44">
        <v>22410</v>
      </c>
      <c r="J720" s="44" t="s">
        <v>146</v>
      </c>
      <c r="K720" s="44" t="s">
        <v>56</v>
      </c>
      <c r="L720" s="44" t="s">
        <v>38</v>
      </c>
      <c r="M720" s="44" t="s">
        <v>5047</v>
      </c>
      <c r="N720" s="44" t="s">
        <v>73</v>
      </c>
      <c r="O720" s="44" t="s">
        <v>153</v>
      </c>
      <c r="P720" s="44" t="s">
        <v>139</v>
      </c>
      <c r="Q720" s="44" t="s">
        <v>5086</v>
      </c>
      <c r="R720" s="44" t="s">
        <v>61</v>
      </c>
      <c r="S720" s="44" t="s">
        <v>77</v>
      </c>
      <c r="T720" s="44" t="s">
        <v>46</v>
      </c>
      <c r="U720" s="44" t="s">
        <v>78</v>
      </c>
      <c r="V720" s="44" t="s">
        <v>47</v>
      </c>
      <c r="W720" s="44" t="s">
        <v>48</v>
      </c>
      <c r="X720" s="44" t="s">
        <v>46</v>
      </c>
      <c r="Y720" s="44" t="s">
        <v>46</v>
      </c>
      <c r="Z720" s="44" t="s">
        <v>46</v>
      </c>
      <c r="AA720" s="44" t="s">
        <v>46</v>
      </c>
      <c r="AB720" s="44" t="s">
        <v>5087</v>
      </c>
    </row>
    <row r="721" spans="1:28">
      <c r="A721" s="44" t="s">
        <v>29</v>
      </c>
      <c r="B721" s="44" t="s">
        <v>30</v>
      </c>
      <c r="C721" s="44" t="s">
        <v>31</v>
      </c>
      <c r="D721" s="44" t="s">
        <v>5088</v>
      </c>
      <c r="E721" s="44" t="s">
        <v>5089</v>
      </c>
      <c r="F721" s="44" t="s">
        <v>5090</v>
      </c>
      <c r="G721" s="44" t="s">
        <v>5091</v>
      </c>
      <c r="H721" s="44">
        <v>27900</v>
      </c>
      <c r="I721" s="44">
        <v>23310</v>
      </c>
      <c r="J721" s="44" t="s">
        <v>136</v>
      </c>
      <c r="K721" s="44" t="s">
        <v>56</v>
      </c>
      <c r="L721" s="44" t="s">
        <v>38</v>
      </c>
      <c r="M721" s="44" t="s">
        <v>5047</v>
      </c>
      <c r="N721" s="44" t="s">
        <v>73</v>
      </c>
      <c r="O721" s="44" t="s">
        <v>138</v>
      </c>
      <c r="P721" s="44" t="s">
        <v>139</v>
      </c>
      <c r="Q721" s="44" t="s">
        <v>5086</v>
      </c>
      <c r="R721" s="44" t="s">
        <v>61</v>
      </c>
      <c r="S721" s="44" t="s">
        <v>77</v>
      </c>
      <c r="T721" s="44" t="s">
        <v>46</v>
      </c>
      <c r="U721" s="44" t="s">
        <v>78</v>
      </c>
      <c r="V721" s="44" t="s">
        <v>47</v>
      </c>
      <c r="W721" s="44" t="s">
        <v>48</v>
      </c>
      <c r="X721" s="44" t="s">
        <v>46</v>
      </c>
      <c r="Y721" s="44" t="s">
        <v>46</v>
      </c>
      <c r="Z721" s="44" t="s">
        <v>46</v>
      </c>
      <c r="AA721" s="44" t="s">
        <v>46</v>
      </c>
      <c r="AB721" s="44" t="s">
        <v>5087</v>
      </c>
    </row>
    <row r="722" spans="1:28">
      <c r="A722" s="44" t="s">
        <v>166</v>
      </c>
      <c r="B722" s="44" t="s">
        <v>30</v>
      </c>
      <c r="C722" s="44" t="s">
        <v>5092</v>
      </c>
      <c r="D722" s="44" t="s">
        <v>5093</v>
      </c>
      <c r="E722" s="44" t="s">
        <v>5094</v>
      </c>
      <c r="F722" s="44" t="s">
        <v>5095</v>
      </c>
      <c r="G722" s="44" t="s">
        <v>5096</v>
      </c>
      <c r="H722" s="44">
        <v>6990</v>
      </c>
      <c r="I722" s="44">
        <v>4990</v>
      </c>
      <c r="J722" s="44" t="s">
        <v>136</v>
      </c>
      <c r="K722" s="44" t="s">
        <v>56</v>
      </c>
      <c r="L722" s="44" t="s">
        <v>38</v>
      </c>
      <c r="M722" s="44" t="s">
        <v>5097</v>
      </c>
      <c r="N722" s="44" t="s">
        <v>419</v>
      </c>
      <c r="O722" s="44" t="s">
        <v>5098</v>
      </c>
      <c r="P722" s="44" t="s">
        <v>5099</v>
      </c>
      <c r="Q722" s="44" t="s">
        <v>46</v>
      </c>
      <c r="R722" s="44" t="s">
        <v>44</v>
      </c>
      <c r="S722" s="44" t="s">
        <v>45</v>
      </c>
      <c r="T722" s="44" t="s">
        <v>46</v>
      </c>
      <c r="U722" s="44" t="s">
        <v>46</v>
      </c>
      <c r="V722" s="44" t="s">
        <v>5100</v>
      </c>
      <c r="W722" s="44" t="s">
        <v>46</v>
      </c>
      <c r="X722" s="44" t="s">
        <v>46</v>
      </c>
      <c r="Y722" s="44" t="s">
        <v>46</v>
      </c>
      <c r="Z722" s="44" t="s">
        <v>46</v>
      </c>
      <c r="AA722" s="44" t="s">
        <v>46</v>
      </c>
      <c r="AB722" s="44" t="s">
        <v>5101</v>
      </c>
    </row>
    <row r="723" spans="1:28">
      <c r="A723" s="44" t="s">
        <v>166</v>
      </c>
      <c r="B723" s="44" t="s">
        <v>30</v>
      </c>
      <c r="C723" s="44" t="s">
        <v>5092</v>
      </c>
      <c r="D723" s="44" t="s">
        <v>5102</v>
      </c>
      <c r="E723" s="44" t="s">
        <v>5103</v>
      </c>
      <c r="F723" s="44" t="s">
        <v>5104</v>
      </c>
      <c r="G723" s="44" t="s">
        <v>5105</v>
      </c>
      <c r="H723" s="44">
        <v>6990</v>
      </c>
      <c r="I723" s="44">
        <v>4990</v>
      </c>
      <c r="J723" s="44" t="s">
        <v>136</v>
      </c>
      <c r="K723" s="44" t="s">
        <v>56</v>
      </c>
      <c r="L723" s="44" t="s">
        <v>38</v>
      </c>
      <c r="M723" s="44" t="s">
        <v>5106</v>
      </c>
      <c r="N723" s="44" t="s">
        <v>419</v>
      </c>
      <c r="O723" s="44" t="s">
        <v>5107</v>
      </c>
      <c r="P723" s="44" t="s">
        <v>5099</v>
      </c>
      <c r="Q723" s="44" t="s">
        <v>46</v>
      </c>
      <c r="R723" s="44" t="s">
        <v>44</v>
      </c>
      <c r="S723" s="44" t="s">
        <v>45</v>
      </c>
      <c r="T723" s="44" t="s">
        <v>46</v>
      </c>
      <c r="U723" s="44" t="s">
        <v>46</v>
      </c>
      <c r="V723" s="44" t="s">
        <v>5100</v>
      </c>
      <c r="W723" s="44" t="s">
        <v>46</v>
      </c>
      <c r="X723" s="44" t="s">
        <v>46</v>
      </c>
      <c r="Y723" s="44" t="s">
        <v>46</v>
      </c>
      <c r="Z723" s="44" t="s">
        <v>46</v>
      </c>
      <c r="AA723" s="44" t="s">
        <v>46</v>
      </c>
      <c r="AB723" s="44" t="s">
        <v>5101</v>
      </c>
    </row>
    <row r="724" spans="1:28">
      <c r="A724" s="44" t="s">
        <v>50</v>
      </c>
      <c r="B724" s="44" t="s">
        <v>30</v>
      </c>
      <c r="C724" s="44" t="s">
        <v>31</v>
      </c>
      <c r="D724" s="44" t="s">
        <v>5108</v>
      </c>
      <c r="E724" s="44" t="s">
        <v>5109</v>
      </c>
      <c r="F724" s="44" t="s">
        <v>5110</v>
      </c>
      <c r="G724" s="44" t="s">
        <v>5111</v>
      </c>
      <c r="H724" s="44">
        <v>13590</v>
      </c>
      <c r="I724" s="44">
        <v>10900</v>
      </c>
      <c r="J724" s="44" t="s">
        <v>190</v>
      </c>
      <c r="K724" s="44" t="s">
        <v>71</v>
      </c>
      <c r="L724" s="44" t="s">
        <v>38</v>
      </c>
      <c r="M724" s="44" t="s">
        <v>211</v>
      </c>
      <c r="N724" s="44" t="s">
        <v>238</v>
      </c>
      <c r="O724" s="44" t="s">
        <v>41</v>
      </c>
      <c r="P724" s="44" t="s">
        <v>5112</v>
      </c>
      <c r="Q724" s="44" t="s">
        <v>5113</v>
      </c>
      <c r="R724" s="44" t="s">
        <v>44</v>
      </c>
      <c r="S724" s="44" t="s">
        <v>45</v>
      </c>
      <c r="T724" s="44" t="s">
        <v>46</v>
      </c>
      <c r="U724" s="44" t="s">
        <v>46</v>
      </c>
      <c r="V724" s="44" t="s">
        <v>47</v>
      </c>
      <c r="W724" s="44" t="s">
        <v>48</v>
      </c>
      <c r="X724" s="44" t="s">
        <v>46</v>
      </c>
      <c r="Y724" s="44" t="s">
        <v>46</v>
      </c>
      <c r="Z724" s="44" t="s">
        <v>46</v>
      </c>
      <c r="AA724" s="44" t="s">
        <v>46</v>
      </c>
      <c r="AB724" s="44" t="s">
        <v>5114</v>
      </c>
    </row>
    <row r="725" spans="1:28">
      <c r="A725" s="44" t="s">
        <v>50</v>
      </c>
      <c r="B725" s="44" t="s">
        <v>30</v>
      </c>
      <c r="C725" s="44" t="s">
        <v>31</v>
      </c>
      <c r="D725" s="44" t="s">
        <v>5115</v>
      </c>
      <c r="E725" s="44" t="s">
        <v>5116</v>
      </c>
      <c r="F725" s="44" t="s">
        <v>5117</v>
      </c>
      <c r="G725" s="44" t="s">
        <v>5118</v>
      </c>
      <c r="H725" s="44">
        <v>15900</v>
      </c>
      <c r="I725" s="44">
        <v>12900</v>
      </c>
      <c r="J725" s="44" t="s">
        <v>190</v>
      </c>
      <c r="K725" s="44" t="s">
        <v>71</v>
      </c>
      <c r="L725" s="44" t="s">
        <v>38</v>
      </c>
      <c r="M725" s="44" t="s">
        <v>211</v>
      </c>
      <c r="N725" s="44" t="s">
        <v>94</v>
      </c>
      <c r="O725" s="44" t="s">
        <v>41</v>
      </c>
      <c r="P725" s="44" t="s">
        <v>5119</v>
      </c>
      <c r="Q725" s="44" t="s">
        <v>46</v>
      </c>
      <c r="R725" s="44" t="s">
        <v>44</v>
      </c>
      <c r="S725" s="44" t="s">
        <v>45</v>
      </c>
      <c r="T725" s="44" t="s">
        <v>46</v>
      </c>
      <c r="U725" s="44" t="s">
        <v>46</v>
      </c>
      <c r="V725" s="44" t="s">
        <v>47</v>
      </c>
      <c r="W725" s="44" t="s">
        <v>48</v>
      </c>
      <c r="X725" s="44" t="s">
        <v>46</v>
      </c>
      <c r="Y725" s="44" t="s">
        <v>46</v>
      </c>
      <c r="Z725" s="44" t="s">
        <v>46</v>
      </c>
      <c r="AA725" s="44" t="s">
        <v>46</v>
      </c>
      <c r="AB725" s="44" t="s">
        <v>5120</v>
      </c>
    </row>
    <row r="726" spans="1:28">
      <c r="A726" s="44" t="s">
        <v>50</v>
      </c>
      <c r="B726" s="44" t="s">
        <v>30</v>
      </c>
      <c r="C726" s="44" t="s">
        <v>31</v>
      </c>
      <c r="D726" s="44" t="s">
        <v>5121</v>
      </c>
      <c r="E726" s="44" t="s">
        <v>5122</v>
      </c>
      <c r="F726" s="44" t="s">
        <v>5123</v>
      </c>
      <c r="G726" s="44" t="s">
        <v>5124</v>
      </c>
      <c r="H726" s="44">
        <v>12590</v>
      </c>
      <c r="I726" s="44">
        <v>9900</v>
      </c>
      <c r="J726" s="44" t="s">
        <v>190</v>
      </c>
      <c r="K726" s="44" t="s">
        <v>71</v>
      </c>
      <c r="L726" s="44" t="s">
        <v>38</v>
      </c>
      <c r="M726" s="44" t="s">
        <v>211</v>
      </c>
      <c r="N726" s="44" t="s">
        <v>238</v>
      </c>
      <c r="O726" s="44" t="s">
        <v>41</v>
      </c>
      <c r="P726" s="44" t="s">
        <v>5125</v>
      </c>
      <c r="Q726" s="44" t="s">
        <v>46</v>
      </c>
      <c r="R726" s="44" t="s">
        <v>44</v>
      </c>
      <c r="S726" s="44" t="s">
        <v>45</v>
      </c>
      <c r="T726" s="44" t="s">
        <v>46</v>
      </c>
      <c r="U726" s="44" t="s">
        <v>46</v>
      </c>
      <c r="V726" s="44" t="s">
        <v>47</v>
      </c>
      <c r="W726" s="44" t="s">
        <v>48</v>
      </c>
      <c r="X726" s="44" t="s">
        <v>46</v>
      </c>
      <c r="Y726" s="44" t="s">
        <v>46</v>
      </c>
      <c r="Z726" s="44" t="s">
        <v>46</v>
      </c>
      <c r="AA726" s="44" t="s">
        <v>46</v>
      </c>
      <c r="AB726" s="44" t="s">
        <v>5114</v>
      </c>
    </row>
    <row r="727" spans="1:28">
      <c r="A727" s="44" t="s">
        <v>50</v>
      </c>
      <c r="B727" s="44" t="s">
        <v>30</v>
      </c>
      <c r="C727" s="44" t="s">
        <v>31</v>
      </c>
      <c r="D727" s="44" t="s">
        <v>5126</v>
      </c>
      <c r="E727" s="44" t="s">
        <v>5127</v>
      </c>
      <c r="F727" s="44" t="s">
        <v>5128</v>
      </c>
      <c r="G727" s="44" t="s">
        <v>5129</v>
      </c>
      <c r="H727" s="44">
        <v>17900</v>
      </c>
      <c r="I727" s="44">
        <v>15900</v>
      </c>
      <c r="J727" s="44" t="s">
        <v>190</v>
      </c>
      <c r="K727" s="44" t="s">
        <v>71</v>
      </c>
      <c r="L727" s="44" t="s">
        <v>38</v>
      </c>
      <c r="M727" s="44" t="s">
        <v>211</v>
      </c>
      <c r="N727" s="44" t="s">
        <v>85</v>
      </c>
      <c r="O727" s="44" t="s">
        <v>230</v>
      </c>
      <c r="P727" s="44" t="s">
        <v>5074</v>
      </c>
      <c r="Q727" s="44" t="s">
        <v>5130</v>
      </c>
      <c r="R727" s="44" t="s">
        <v>44</v>
      </c>
      <c r="S727" s="44" t="s">
        <v>62</v>
      </c>
      <c r="T727" s="44" t="s">
        <v>63</v>
      </c>
      <c r="U727" s="44" t="s">
        <v>46</v>
      </c>
      <c r="V727" s="44" t="s">
        <v>47</v>
      </c>
      <c r="W727" s="44" t="s">
        <v>48</v>
      </c>
      <c r="X727" s="44" t="s">
        <v>64</v>
      </c>
      <c r="Y727" s="44" t="s">
        <v>46</v>
      </c>
      <c r="Z727" s="44">
        <v>250</v>
      </c>
      <c r="AA727" s="44">
        <v>1200</v>
      </c>
      <c r="AB727" s="44" t="s">
        <v>5131</v>
      </c>
    </row>
    <row r="728" spans="1:28">
      <c r="A728" s="44" t="s">
        <v>155</v>
      </c>
      <c r="B728" s="44" t="s">
        <v>30</v>
      </c>
      <c r="C728" s="44" t="s">
        <v>31</v>
      </c>
      <c r="D728" s="44" t="s">
        <v>5132</v>
      </c>
      <c r="E728" s="44" t="s">
        <v>5133</v>
      </c>
      <c r="F728" s="44" t="s">
        <v>5134</v>
      </c>
      <c r="G728" s="44" t="s">
        <v>5135</v>
      </c>
      <c r="H728" s="44">
        <v>2688</v>
      </c>
      <c r="I728" s="44">
        <v>1788</v>
      </c>
      <c r="J728" s="44" t="s">
        <v>1582</v>
      </c>
      <c r="K728" s="44" t="s">
        <v>71</v>
      </c>
      <c r="L728" s="44" t="s">
        <v>38</v>
      </c>
      <c r="M728" s="44" t="s">
        <v>4169</v>
      </c>
      <c r="N728" s="44" t="s">
        <v>489</v>
      </c>
      <c r="O728" s="44" t="s">
        <v>41</v>
      </c>
      <c r="P728" s="44" t="s">
        <v>46</v>
      </c>
      <c r="Q728" s="44" t="s">
        <v>5136</v>
      </c>
      <c r="R728" s="44" t="s">
        <v>61</v>
      </c>
      <c r="S728" s="44" t="s">
        <v>45</v>
      </c>
      <c r="T728" s="44" t="s">
        <v>46</v>
      </c>
      <c r="U728" s="44" t="s">
        <v>46</v>
      </c>
      <c r="V728" s="44" t="s">
        <v>47</v>
      </c>
      <c r="W728" s="44" t="s">
        <v>46</v>
      </c>
      <c r="X728" s="44" t="s">
        <v>46</v>
      </c>
      <c r="Y728" s="44" t="s">
        <v>46</v>
      </c>
      <c r="Z728" s="44" t="s">
        <v>46</v>
      </c>
      <c r="AA728" s="44" t="s">
        <v>46</v>
      </c>
      <c r="AB728" s="44" t="s">
        <v>5137</v>
      </c>
    </row>
    <row r="729" spans="1:28">
      <c r="A729" s="44" t="s">
        <v>155</v>
      </c>
      <c r="B729" s="44" t="s">
        <v>30</v>
      </c>
      <c r="C729" s="44" t="s">
        <v>31</v>
      </c>
      <c r="D729" s="44" t="s">
        <v>5138</v>
      </c>
      <c r="E729" s="44" t="s">
        <v>5139</v>
      </c>
      <c r="F729" s="44" t="s">
        <v>5140</v>
      </c>
      <c r="G729" s="44" t="s">
        <v>5141</v>
      </c>
      <c r="H729" s="44">
        <v>1888</v>
      </c>
      <c r="I729" s="44">
        <v>1450</v>
      </c>
      <c r="J729" s="44" t="s">
        <v>46</v>
      </c>
      <c r="K729" s="44" t="s">
        <v>46</v>
      </c>
      <c r="L729" s="44" t="s">
        <v>38</v>
      </c>
      <c r="M729" s="44" t="s">
        <v>46</v>
      </c>
      <c r="N729" s="44" t="s">
        <v>444</v>
      </c>
      <c r="O729" s="44" t="s">
        <v>46</v>
      </c>
      <c r="P729" s="44" t="s">
        <v>46</v>
      </c>
      <c r="Q729" s="44" t="s">
        <v>5142</v>
      </c>
      <c r="R729" s="44" t="s">
        <v>44</v>
      </c>
      <c r="S729" s="44" t="s">
        <v>45</v>
      </c>
      <c r="T729" s="44" t="s">
        <v>46</v>
      </c>
      <c r="U729" s="44" t="s">
        <v>46</v>
      </c>
      <c r="V729" s="44" t="s">
        <v>47</v>
      </c>
      <c r="W729" s="44" t="s">
        <v>46</v>
      </c>
      <c r="X729" s="44" t="s">
        <v>46</v>
      </c>
      <c r="Y729" s="44" t="s">
        <v>46</v>
      </c>
      <c r="Z729" s="44" t="s">
        <v>46</v>
      </c>
      <c r="AA729" s="44" t="s">
        <v>46</v>
      </c>
      <c r="AB729" s="44" t="s">
        <v>5143</v>
      </c>
    </row>
    <row r="730" spans="1:28">
      <c r="A730" s="44" t="s">
        <v>166</v>
      </c>
      <c r="B730" s="44" t="s">
        <v>481</v>
      </c>
      <c r="C730" s="44" t="s">
        <v>482</v>
      </c>
      <c r="D730" s="44" t="s">
        <v>5144</v>
      </c>
      <c r="E730" s="44" t="s">
        <v>5145</v>
      </c>
      <c r="F730" s="44" t="s">
        <v>5146</v>
      </c>
      <c r="G730" s="44" t="s">
        <v>5147</v>
      </c>
      <c r="H730" s="44">
        <v>799</v>
      </c>
      <c r="I730" s="44">
        <v>590</v>
      </c>
      <c r="J730" s="44" t="s">
        <v>5148</v>
      </c>
      <c r="K730" s="44" t="s">
        <v>37</v>
      </c>
      <c r="L730" s="44" t="s">
        <v>38</v>
      </c>
      <c r="M730" s="44" t="s">
        <v>5149</v>
      </c>
      <c r="N730" s="44" t="s">
        <v>2322</v>
      </c>
      <c r="O730" s="44" t="s">
        <v>787</v>
      </c>
      <c r="P730" s="44" t="s">
        <v>46</v>
      </c>
      <c r="Q730" s="44" t="s">
        <v>5150</v>
      </c>
      <c r="R730" s="44" t="s">
        <v>44</v>
      </c>
      <c r="S730" s="44" t="s">
        <v>45</v>
      </c>
      <c r="T730" s="44" t="s">
        <v>46</v>
      </c>
      <c r="U730" s="44" t="s">
        <v>46</v>
      </c>
      <c r="V730" s="44" t="s">
        <v>47</v>
      </c>
      <c r="W730" s="44" t="s">
        <v>46</v>
      </c>
      <c r="X730" s="44" t="s">
        <v>46</v>
      </c>
      <c r="Y730" s="44" t="s">
        <v>46</v>
      </c>
      <c r="Z730" s="44" t="s">
        <v>46</v>
      </c>
      <c r="AA730" s="44" t="s">
        <v>46</v>
      </c>
      <c r="AB730" s="44" t="s">
        <v>5151</v>
      </c>
    </row>
    <row r="731" spans="1:28">
      <c r="A731" s="44" t="s">
        <v>155</v>
      </c>
      <c r="B731" s="44" t="s">
        <v>481</v>
      </c>
      <c r="C731" s="44" t="s">
        <v>482</v>
      </c>
      <c r="D731" s="44" t="s">
        <v>5152</v>
      </c>
      <c r="E731" s="44" t="s">
        <v>5153</v>
      </c>
      <c r="F731" s="44" t="s">
        <v>5154</v>
      </c>
      <c r="G731" s="44" t="s">
        <v>5155</v>
      </c>
      <c r="H731" s="44">
        <v>7990</v>
      </c>
      <c r="I731" s="44">
        <v>6990</v>
      </c>
      <c r="J731" s="44" t="s">
        <v>5156</v>
      </c>
      <c r="K731" s="44" t="s">
        <v>71</v>
      </c>
      <c r="L731" s="44" t="s">
        <v>38</v>
      </c>
      <c r="M731" s="44" t="s">
        <v>5157</v>
      </c>
      <c r="N731" s="44" t="s">
        <v>5158</v>
      </c>
      <c r="O731" s="44" t="s">
        <v>46</v>
      </c>
      <c r="P731" s="44" t="s">
        <v>46</v>
      </c>
      <c r="Q731" s="44" t="s">
        <v>5159</v>
      </c>
      <c r="R731" s="44" t="s">
        <v>44</v>
      </c>
      <c r="S731" s="44" t="s">
        <v>45</v>
      </c>
      <c r="T731" s="44" t="s">
        <v>46</v>
      </c>
      <c r="U731" s="44" t="s">
        <v>46</v>
      </c>
      <c r="V731" s="44" t="s">
        <v>47</v>
      </c>
      <c r="W731" s="44" t="s">
        <v>46</v>
      </c>
      <c r="X731" s="44" t="s">
        <v>46</v>
      </c>
      <c r="Y731" s="44" t="s">
        <v>46</v>
      </c>
      <c r="Z731" s="44" t="s">
        <v>46</v>
      </c>
      <c r="AA731" s="44" t="s">
        <v>46</v>
      </c>
      <c r="AB731" s="44" t="s">
        <v>5160</v>
      </c>
    </row>
    <row r="732" spans="1:28">
      <c r="A732" s="44" t="s">
        <v>155</v>
      </c>
      <c r="B732" s="44" t="s">
        <v>481</v>
      </c>
      <c r="C732" s="44" t="s">
        <v>482</v>
      </c>
      <c r="D732" s="44" t="s">
        <v>5161</v>
      </c>
      <c r="E732" s="44" t="s">
        <v>5162</v>
      </c>
      <c r="F732" s="44" t="s">
        <v>5163</v>
      </c>
      <c r="G732" s="44" t="s">
        <v>5164</v>
      </c>
      <c r="H732" s="44">
        <v>2690</v>
      </c>
      <c r="I732" s="44">
        <v>2280</v>
      </c>
      <c r="J732" s="44" t="s">
        <v>417</v>
      </c>
      <c r="K732" s="44" t="s">
        <v>71</v>
      </c>
      <c r="L732" s="44" t="s">
        <v>38</v>
      </c>
      <c r="M732" s="44" t="s">
        <v>5165</v>
      </c>
      <c r="N732" s="44" t="s">
        <v>1631</v>
      </c>
      <c r="O732" s="44" t="s">
        <v>41</v>
      </c>
      <c r="P732" s="44" t="s">
        <v>46</v>
      </c>
      <c r="Q732" s="44" t="s">
        <v>46</v>
      </c>
      <c r="R732" s="44" t="s">
        <v>44</v>
      </c>
      <c r="S732" s="44" t="s">
        <v>45</v>
      </c>
      <c r="T732" s="44" t="s">
        <v>46</v>
      </c>
      <c r="U732" s="44" t="s">
        <v>46</v>
      </c>
      <c r="V732" s="44" t="s">
        <v>47</v>
      </c>
      <c r="W732" s="44" t="s">
        <v>46</v>
      </c>
      <c r="X732" s="44" t="s">
        <v>46</v>
      </c>
      <c r="Y732" s="44" t="s">
        <v>46</v>
      </c>
      <c r="Z732" s="44" t="s">
        <v>46</v>
      </c>
      <c r="AA732" s="44" t="s">
        <v>46</v>
      </c>
      <c r="AB732" s="44" t="s">
        <v>5166</v>
      </c>
    </row>
    <row r="733" spans="1:28">
      <c r="A733" s="44" t="s">
        <v>155</v>
      </c>
      <c r="B733" s="44" t="s">
        <v>481</v>
      </c>
      <c r="C733" s="44" t="s">
        <v>5167</v>
      </c>
      <c r="D733" s="44" t="s">
        <v>5168</v>
      </c>
      <c r="E733" s="44" t="s">
        <v>5169</v>
      </c>
      <c r="F733" s="44" t="s">
        <v>5170</v>
      </c>
      <c r="G733" s="44" t="s">
        <v>5171</v>
      </c>
      <c r="H733" s="44">
        <v>3990</v>
      </c>
      <c r="I733" s="44">
        <v>3190</v>
      </c>
      <c r="J733" s="44" t="s">
        <v>511</v>
      </c>
      <c r="K733" s="44" t="s">
        <v>37</v>
      </c>
      <c r="L733" s="44" t="s">
        <v>38</v>
      </c>
      <c r="M733" s="44" t="s">
        <v>5172</v>
      </c>
      <c r="N733" s="44" t="s">
        <v>1243</v>
      </c>
      <c r="O733" s="44" t="s">
        <v>2737</v>
      </c>
      <c r="P733" s="44" t="s">
        <v>5173</v>
      </c>
      <c r="Q733" s="44" t="s">
        <v>46</v>
      </c>
      <c r="R733" s="44" t="s">
        <v>44</v>
      </c>
      <c r="S733" s="44" t="s">
        <v>45</v>
      </c>
      <c r="T733" s="44" t="s">
        <v>46</v>
      </c>
      <c r="U733" s="44" t="s">
        <v>46</v>
      </c>
      <c r="V733" s="44" t="s">
        <v>5174</v>
      </c>
      <c r="W733" s="44" t="s">
        <v>46</v>
      </c>
      <c r="X733" s="44" t="s">
        <v>46</v>
      </c>
      <c r="Y733" s="44" t="s">
        <v>46</v>
      </c>
      <c r="Z733" s="44" t="s">
        <v>46</v>
      </c>
      <c r="AA733" s="44" t="s">
        <v>46</v>
      </c>
      <c r="AB733" s="44" t="s">
        <v>5175</v>
      </c>
    </row>
    <row r="734" spans="1:28">
      <c r="A734" s="44" t="s">
        <v>155</v>
      </c>
      <c r="B734" s="44" t="s">
        <v>481</v>
      </c>
      <c r="C734" s="44" t="s">
        <v>5167</v>
      </c>
      <c r="D734" s="44" t="s">
        <v>5176</v>
      </c>
      <c r="E734" s="44" t="s">
        <v>5177</v>
      </c>
      <c r="F734" s="44" t="s">
        <v>5178</v>
      </c>
      <c r="G734" s="44" t="s">
        <v>5179</v>
      </c>
      <c r="H734" s="44">
        <v>3990</v>
      </c>
      <c r="I734" s="44">
        <v>3190</v>
      </c>
      <c r="J734" s="44" t="s">
        <v>46</v>
      </c>
      <c r="K734" s="44" t="s">
        <v>71</v>
      </c>
      <c r="L734" s="44" t="s">
        <v>38</v>
      </c>
      <c r="M734" s="44" t="s">
        <v>46</v>
      </c>
      <c r="N734" s="44" t="s">
        <v>1243</v>
      </c>
      <c r="O734" s="44" t="s">
        <v>1462</v>
      </c>
      <c r="P734" s="44" t="s">
        <v>5173</v>
      </c>
      <c r="Q734" s="44" t="s">
        <v>46</v>
      </c>
      <c r="R734" s="44" t="s">
        <v>44</v>
      </c>
      <c r="S734" s="44" t="s">
        <v>45</v>
      </c>
      <c r="T734" s="44" t="s">
        <v>46</v>
      </c>
      <c r="U734" s="44" t="s">
        <v>46</v>
      </c>
      <c r="V734" s="44" t="s">
        <v>5174</v>
      </c>
      <c r="W734" s="44" t="s">
        <v>46</v>
      </c>
      <c r="X734" s="44" t="s">
        <v>46</v>
      </c>
      <c r="Y734" s="44" t="s">
        <v>46</v>
      </c>
      <c r="Z734" s="44" t="s">
        <v>46</v>
      </c>
      <c r="AA734" s="44" t="s">
        <v>46</v>
      </c>
      <c r="AB734" s="44" t="s">
        <v>5175</v>
      </c>
    </row>
    <row r="735" spans="1:28">
      <c r="A735" s="44" t="s">
        <v>155</v>
      </c>
      <c r="B735" s="44" t="s">
        <v>481</v>
      </c>
      <c r="C735" s="44" t="s">
        <v>482</v>
      </c>
      <c r="D735" s="44" t="s">
        <v>5180</v>
      </c>
      <c r="E735" s="44" t="s">
        <v>5181</v>
      </c>
      <c r="F735" s="44" t="s">
        <v>5182</v>
      </c>
      <c r="G735" s="44" t="s">
        <v>5183</v>
      </c>
      <c r="H735" s="44">
        <v>1490</v>
      </c>
      <c r="I735" s="44">
        <v>1290</v>
      </c>
      <c r="J735" s="44" t="s">
        <v>4396</v>
      </c>
      <c r="K735" s="44" t="s">
        <v>71</v>
      </c>
      <c r="L735" s="44" t="s">
        <v>38</v>
      </c>
      <c r="M735" s="44" t="s">
        <v>5184</v>
      </c>
      <c r="N735" s="44" t="s">
        <v>489</v>
      </c>
      <c r="O735" s="44" t="s">
        <v>41</v>
      </c>
      <c r="P735" s="44" t="s">
        <v>46</v>
      </c>
      <c r="Q735" s="44" t="s">
        <v>46</v>
      </c>
      <c r="R735" s="44" t="s">
        <v>44</v>
      </c>
      <c r="S735" s="44" t="s">
        <v>45</v>
      </c>
      <c r="T735" s="44" t="s">
        <v>46</v>
      </c>
      <c r="U735" s="44" t="s">
        <v>46</v>
      </c>
      <c r="V735" s="44" t="s">
        <v>5174</v>
      </c>
      <c r="W735" s="44" t="s">
        <v>46</v>
      </c>
      <c r="X735" s="44" t="s">
        <v>46</v>
      </c>
      <c r="Y735" s="44" t="s">
        <v>46</v>
      </c>
      <c r="Z735" s="44" t="s">
        <v>46</v>
      </c>
      <c r="AA735" s="44" t="s">
        <v>46</v>
      </c>
      <c r="AB735" s="44" t="s">
        <v>5185</v>
      </c>
    </row>
    <row r="736" spans="1:28">
      <c r="A736" s="44" t="s">
        <v>155</v>
      </c>
      <c r="B736" s="44" t="s">
        <v>481</v>
      </c>
      <c r="C736" s="44" t="s">
        <v>482</v>
      </c>
      <c r="D736" s="44" t="s">
        <v>5186</v>
      </c>
      <c r="E736" s="44" t="s">
        <v>5187</v>
      </c>
      <c r="F736" s="44" t="s">
        <v>5188</v>
      </c>
      <c r="G736" s="44" t="s">
        <v>5189</v>
      </c>
      <c r="H736" s="44">
        <v>4990</v>
      </c>
      <c r="I736" s="44">
        <v>3777</v>
      </c>
      <c r="J736" s="44" t="s">
        <v>201</v>
      </c>
      <c r="K736" s="44" t="s">
        <v>56</v>
      </c>
      <c r="L736" s="44" t="s">
        <v>38</v>
      </c>
      <c r="M736" s="44" t="s">
        <v>5190</v>
      </c>
      <c r="N736" s="44" t="s">
        <v>438</v>
      </c>
      <c r="O736" s="44" t="s">
        <v>41</v>
      </c>
      <c r="P736" s="44" t="s">
        <v>46</v>
      </c>
      <c r="Q736" s="44" t="s">
        <v>46</v>
      </c>
      <c r="R736" s="44" t="s">
        <v>44</v>
      </c>
      <c r="S736" s="44" t="s">
        <v>45</v>
      </c>
      <c r="T736" s="44" t="s">
        <v>46</v>
      </c>
      <c r="U736" s="44" t="s">
        <v>46</v>
      </c>
      <c r="V736" s="44" t="s">
        <v>5174</v>
      </c>
      <c r="W736" s="44" t="s">
        <v>46</v>
      </c>
      <c r="X736" s="44" t="s">
        <v>46</v>
      </c>
      <c r="Y736" s="44" t="s">
        <v>46</v>
      </c>
      <c r="Z736" s="44" t="s">
        <v>46</v>
      </c>
      <c r="AA736" s="44" t="s">
        <v>46</v>
      </c>
      <c r="AB736" s="44" t="s">
        <v>5191</v>
      </c>
    </row>
    <row r="737" spans="1:28">
      <c r="A737" s="44" t="s">
        <v>166</v>
      </c>
      <c r="B737" s="44" t="s">
        <v>481</v>
      </c>
      <c r="C737" s="44" t="s">
        <v>482</v>
      </c>
      <c r="D737" s="44" t="s">
        <v>5192</v>
      </c>
      <c r="E737" s="44" t="s">
        <v>5193</v>
      </c>
      <c r="F737" s="44" t="s">
        <v>5194</v>
      </c>
      <c r="G737" s="44" t="s">
        <v>5195</v>
      </c>
      <c r="H737" s="44">
        <v>5990</v>
      </c>
      <c r="I737" s="44">
        <v>3990</v>
      </c>
      <c r="J737" s="44" t="s">
        <v>1519</v>
      </c>
      <c r="K737" s="44" t="s">
        <v>71</v>
      </c>
      <c r="L737" s="44" t="s">
        <v>38</v>
      </c>
      <c r="M737" s="44" t="s">
        <v>5196</v>
      </c>
      <c r="N737" s="44" t="s">
        <v>387</v>
      </c>
      <c r="O737" s="44" t="s">
        <v>183</v>
      </c>
      <c r="P737" s="44" t="s">
        <v>5197</v>
      </c>
      <c r="Q737" s="44" t="s">
        <v>5198</v>
      </c>
      <c r="R737" s="44" t="s">
        <v>44</v>
      </c>
      <c r="S737" s="44" t="s">
        <v>45</v>
      </c>
      <c r="T737" s="44" t="s">
        <v>46</v>
      </c>
      <c r="U737" s="44" t="s">
        <v>46</v>
      </c>
      <c r="V737" s="44" t="s">
        <v>47</v>
      </c>
      <c r="W737" s="44" t="s">
        <v>46</v>
      </c>
      <c r="X737" s="44" t="s">
        <v>46</v>
      </c>
      <c r="Y737" s="44" t="s">
        <v>46</v>
      </c>
      <c r="Z737" s="44" t="s">
        <v>46</v>
      </c>
      <c r="AA737" s="44" t="s">
        <v>46</v>
      </c>
      <c r="AB737" s="44" t="s">
        <v>5199</v>
      </c>
    </row>
    <row r="738" spans="1:28">
      <c r="A738" s="44" t="s">
        <v>29</v>
      </c>
      <c r="B738" s="44" t="s">
        <v>691</v>
      </c>
      <c r="C738" s="44" t="s">
        <v>741</v>
      </c>
      <c r="D738" s="44" t="s">
        <v>5200</v>
      </c>
      <c r="E738" s="44" t="s">
        <v>5201</v>
      </c>
      <c r="F738" s="44" t="s">
        <v>5202</v>
      </c>
      <c r="G738" s="44" t="s">
        <v>5203</v>
      </c>
      <c r="H738" s="44">
        <v>12490</v>
      </c>
      <c r="I738" s="44">
        <v>11616</v>
      </c>
      <c r="J738" s="44" t="s">
        <v>46</v>
      </c>
      <c r="K738" s="44" t="s">
        <v>46</v>
      </c>
      <c r="L738" s="44" t="s">
        <v>38</v>
      </c>
      <c r="M738" s="44" t="s">
        <v>887</v>
      </c>
      <c r="N738" s="44" t="s">
        <v>551</v>
      </c>
      <c r="O738" s="44" t="s">
        <v>1227</v>
      </c>
      <c r="P738" s="44" t="s">
        <v>5204</v>
      </c>
      <c r="Q738" s="44" t="s">
        <v>5205</v>
      </c>
      <c r="R738" s="44" t="s">
        <v>61</v>
      </c>
      <c r="S738" s="44" t="s">
        <v>77</v>
      </c>
      <c r="T738" s="44" t="s">
        <v>46</v>
      </c>
      <c r="U738" s="44" t="s">
        <v>78</v>
      </c>
      <c r="V738" s="44" t="s">
        <v>47</v>
      </c>
      <c r="W738" s="44" t="s">
        <v>5206</v>
      </c>
      <c r="X738" s="44" t="s">
        <v>3978</v>
      </c>
      <c r="Y738" s="44" t="s">
        <v>46</v>
      </c>
      <c r="Z738" s="44" t="s">
        <v>46</v>
      </c>
      <c r="AA738" s="44" t="s">
        <v>46</v>
      </c>
      <c r="AB738" s="44" t="s">
        <v>5207</v>
      </c>
    </row>
    <row r="739" spans="1:28">
      <c r="A739" s="44" t="s">
        <v>290</v>
      </c>
      <c r="B739" s="44" t="s">
        <v>691</v>
      </c>
      <c r="C739" s="44" t="s">
        <v>741</v>
      </c>
      <c r="D739" s="44" t="s">
        <v>5208</v>
      </c>
      <c r="E739" s="44" t="s">
        <v>5209</v>
      </c>
      <c r="F739" s="44" t="s">
        <v>5210</v>
      </c>
      <c r="G739" s="44" t="s">
        <v>5211</v>
      </c>
      <c r="H739" s="44">
        <v>13790</v>
      </c>
      <c r="I739" s="44">
        <v>12500</v>
      </c>
      <c r="J739" s="44" t="s">
        <v>46</v>
      </c>
      <c r="K739" s="44" t="s">
        <v>113</v>
      </c>
      <c r="L739" s="44" t="s">
        <v>38</v>
      </c>
      <c r="M739" s="44" t="s">
        <v>5212</v>
      </c>
      <c r="N739" s="44" t="s">
        <v>290</v>
      </c>
      <c r="O739" s="44" t="s">
        <v>287</v>
      </c>
      <c r="P739" s="44" t="s">
        <v>5213</v>
      </c>
      <c r="Q739" s="44" t="s">
        <v>5214</v>
      </c>
      <c r="R739" s="44" t="s">
        <v>61</v>
      </c>
      <c r="S739" s="44" t="s">
        <v>62</v>
      </c>
      <c r="T739" s="44" t="s">
        <v>63</v>
      </c>
      <c r="U739" s="44" t="s">
        <v>46</v>
      </c>
      <c r="V739" s="44" t="s">
        <v>48</v>
      </c>
      <c r="W739" s="44" t="s">
        <v>502</v>
      </c>
      <c r="X739" s="44" t="s">
        <v>857</v>
      </c>
      <c r="Y739" s="44" t="s">
        <v>46</v>
      </c>
      <c r="Z739" s="44">
        <v>12</v>
      </c>
      <c r="AA739" s="44">
        <v>1200</v>
      </c>
      <c r="AB739" s="44" t="s">
        <v>5215</v>
      </c>
    </row>
    <row r="740" spans="1:28">
      <c r="A740" s="44" t="s">
        <v>155</v>
      </c>
      <c r="B740" s="44" t="s">
        <v>691</v>
      </c>
      <c r="C740" s="44" t="s">
        <v>741</v>
      </c>
      <c r="D740" s="44" t="s">
        <v>5216</v>
      </c>
      <c r="E740" s="44" t="s">
        <v>5217</v>
      </c>
      <c r="F740" s="44" t="s">
        <v>5218</v>
      </c>
      <c r="G740" s="44" t="s">
        <v>5219</v>
      </c>
      <c r="H740" s="44">
        <v>8900</v>
      </c>
      <c r="I740" s="44">
        <v>7990</v>
      </c>
      <c r="J740" s="44" t="s">
        <v>2711</v>
      </c>
      <c r="K740" s="44" t="s">
        <v>56</v>
      </c>
      <c r="L740" s="44" t="s">
        <v>38</v>
      </c>
      <c r="M740" s="44" t="s">
        <v>5220</v>
      </c>
      <c r="N740" s="44" t="s">
        <v>5158</v>
      </c>
      <c r="O740" s="44" t="s">
        <v>287</v>
      </c>
      <c r="P740" s="44" t="s">
        <v>5221</v>
      </c>
      <c r="Q740" s="44" t="s">
        <v>5222</v>
      </c>
      <c r="R740" s="44" t="s">
        <v>44</v>
      </c>
      <c r="S740" s="44" t="s">
        <v>45</v>
      </c>
      <c r="T740" s="44" t="s">
        <v>46</v>
      </c>
      <c r="U740" s="44" t="s">
        <v>46</v>
      </c>
      <c r="V740" s="44" t="s">
        <v>47</v>
      </c>
      <c r="W740" s="44" t="s">
        <v>46</v>
      </c>
      <c r="X740" s="44" t="s">
        <v>5223</v>
      </c>
      <c r="Y740" s="44" t="s">
        <v>46</v>
      </c>
      <c r="Z740" s="44" t="s">
        <v>46</v>
      </c>
      <c r="AA740" s="44" t="s">
        <v>46</v>
      </c>
      <c r="AB740" s="44" t="s">
        <v>5224</v>
      </c>
    </row>
    <row r="741" spans="1:28">
      <c r="A741" s="44" t="s">
        <v>166</v>
      </c>
      <c r="B741" s="44" t="s">
        <v>691</v>
      </c>
      <c r="C741" s="44" t="s">
        <v>741</v>
      </c>
      <c r="D741" s="44" t="s">
        <v>5225</v>
      </c>
      <c r="E741" s="44" t="s">
        <v>5226</v>
      </c>
      <c r="F741" s="44" t="s">
        <v>5227</v>
      </c>
      <c r="G741" s="44" t="s">
        <v>5228</v>
      </c>
      <c r="H741" s="44">
        <v>3990</v>
      </c>
      <c r="I741" s="44">
        <v>2930</v>
      </c>
      <c r="J741" s="44" t="s">
        <v>46</v>
      </c>
      <c r="K741" s="44" t="s">
        <v>46</v>
      </c>
      <c r="L741" s="44" t="s">
        <v>38</v>
      </c>
      <c r="M741" s="44" t="s">
        <v>5229</v>
      </c>
      <c r="N741" s="44" t="s">
        <v>419</v>
      </c>
      <c r="O741" s="44" t="s">
        <v>5230</v>
      </c>
      <c r="P741" s="44" t="s">
        <v>5231</v>
      </c>
      <c r="Q741" s="44" t="s">
        <v>5232</v>
      </c>
      <c r="R741" s="44" t="s">
        <v>44</v>
      </c>
      <c r="S741" s="44" t="s">
        <v>45</v>
      </c>
      <c r="T741" s="44" t="s">
        <v>46</v>
      </c>
      <c r="U741" s="44" t="s">
        <v>46</v>
      </c>
      <c r="V741" s="44" t="s">
        <v>47</v>
      </c>
      <c r="W741" s="44" t="s">
        <v>46</v>
      </c>
      <c r="X741" s="44" t="s">
        <v>5233</v>
      </c>
      <c r="Y741" s="44" t="s">
        <v>46</v>
      </c>
      <c r="Z741" s="44" t="s">
        <v>46</v>
      </c>
      <c r="AA741" s="44" t="s">
        <v>46</v>
      </c>
      <c r="AB741" s="44" t="s">
        <v>5234</v>
      </c>
    </row>
    <row r="742" spans="1:28">
      <c r="A742" s="44" t="s">
        <v>290</v>
      </c>
      <c r="B742" s="44" t="s">
        <v>691</v>
      </c>
      <c r="C742" s="44" t="s">
        <v>741</v>
      </c>
      <c r="D742" s="44" t="s">
        <v>5235</v>
      </c>
      <c r="E742" s="44" t="s">
        <v>5236</v>
      </c>
      <c r="F742" s="44" t="s">
        <v>5237</v>
      </c>
      <c r="G742" s="44" t="s">
        <v>5238</v>
      </c>
      <c r="H742" s="44">
        <v>14390</v>
      </c>
      <c r="I742" s="44">
        <v>13640</v>
      </c>
      <c r="J742" s="44" t="s">
        <v>1040</v>
      </c>
      <c r="K742" s="44" t="s">
        <v>181</v>
      </c>
      <c r="L742" s="44" t="s">
        <v>181</v>
      </c>
      <c r="M742" s="44" t="s">
        <v>5239</v>
      </c>
      <c r="N742" s="44" t="s">
        <v>290</v>
      </c>
      <c r="O742" s="44" t="s">
        <v>41</v>
      </c>
      <c r="P742" s="44" t="s">
        <v>46</v>
      </c>
      <c r="Q742" s="44" t="s">
        <v>5240</v>
      </c>
      <c r="R742" s="44" t="s">
        <v>61</v>
      </c>
      <c r="S742" s="44" t="s">
        <v>62</v>
      </c>
      <c r="T742" s="44" t="s">
        <v>63</v>
      </c>
      <c r="U742" s="44" t="s">
        <v>46</v>
      </c>
      <c r="V742" s="44" t="s">
        <v>48</v>
      </c>
      <c r="W742" s="44" t="s">
        <v>502</v>
      </c>
      <c r="X742" s="44" t="s">
        <v>857</v>
      </c>
      <c r="Y742" s="44" t="s">
        <v>46</v>
      </c>
      <c r="Z742" s="44">
        <v>10</v>
      </c>
      <c r="AA742" s="44">
        <v>900</v>
      </c>
      <c r="AB742" s="44" t="s">
        <v>5241</v>
      </c>
    </row>
    <row r="743" spans="1:28">
      <c r="A743" s="44" t="s">
        <v>290</v>
      </c>
      <c r="B743" s="44" t="s">
        <v>691</v>
      </c>
      <c r="C743" s="44" t="s">
        <v>741</v>
      </c>
      <c r="D743" s="44" t="s">
        <v>5242</v>
      </c>
      <c r="E743" s="44" t="s">
        <v>5243</v>
      </c>
      <c r="F743" s="44" t="s">
        <v>5244</v>
      </c>
      <c r="G743" s="44" t="s">
        <v>5245</v>
      </c>
      <c r="H743" s="44">
        <v>17390</v>
      </c>
      <c r="I743" s="44">
        <v>15600</v>
      </c>
      <c r="J743" s="44" t="s">
        <v>112</v>
      </c>
      <c r="K743" s="44" t="s">
        <v>56</v>
      </c>
      <c r="L743" s="44" t="s">
        <v>38</v>
      </c>
      <c r="M743" s="44" t="s">
        <v>5246</v>
      </c>
      <c r="N743" s="44" t="s">
        <v>290</v>
      </c>
      <c r="O743" s="44" t="s">
        <v>41</v>
      </c>
      <c r="P743" s="44" t="s">
        <v>46</v>
      </c>
      <c r="Q743" s="44" t="s">
        <v>5240</v>
      </c>
      <c r="R743" s="44" t="s">
        <v>61</v>
      </c>
      <c r="S743" s="44" t="s">
        <v>62</v>
      </c>
      <c r="T743" s="44" t="s">
        <v>63</v>
      </c>
      <c r="U743" s="44" t="s">
        <v>46</v>
      </c>
      <c r="V743" s="44" t="s">
        <v>48</v>
      </c>
      <c r="W743" s="44" t="s">
        <v>502</v>
      </c>
      <c r="X743" s="44" t="s">
        <v>857</v>
      </c>
      <c r="Y743" s="44" t="s">
        <v>46</v>
      </c>
      <c r="Z743" s="44">
        <v>13</v>
      </c>
      <c r="AA743" s="44">
        <v>1200</v>
      </c>
      <c r="AB743" s="44" t="s">
        <v>5247</v>
      </c>
    </row>
    <row r="744" spans="1:28">
      <c r="A744" s="44" t="s">
        <v>29</v>
      </c>
      <c r="B744" s="44" t="s">
        <v>691</v>
      </c>
      <c r="C744" s="44" t="s">
        <v>741</v>
      </c>
      <c r="D744" s="44" t="s">
        <v>5248</v>
      </c>
      <c r="E744" s="44" t="s">
        <v>5249</v>
      </c>
      <c r="F744" s="44" t="s">
        <v>5250</v>
      </c>
      <c r="G744" s="44" t="s">
        <v>5251</v>
      </c>
      <c r="H744" s="44">
        <v>15900</v>
      </c>
      <c r="I744" s="44">
        <v>14787</v>
      </c>
      <c r="J744" s="44" t="s">
        <v>46</v>
      </c>
      <c r="K744" s="44" t="s">
        <v>46</v>
      </c>
      <c r="L744" s="44" t="s">
        <v>38</v>
      </c>
      <c r="M744" s="44" t="s">
        <v>887</v>
      </c>
      <c r="N744" s="44" t="s">
        <v>73</v>
      </c>
      <c r="O744" s="44" t="s">
        <v>5252</v>
      </c>
      <c r="P744" s="44" t="s">
        <v>5253</v>
      </c>
      <c r="Q744" s="44" t="s">
        <v>5205</v>
      </c>
      <c r="R744" s="44" t="s">
        <v>61</v>
      </c>
      <c r="S744" s="44" t="s">
        <v>77</v>
      </c>
      <c r="T744" s="44" t="s">
        <v>46</v>
      </c>
      <c r="U744" s="44" t="s">
        <v>78</v>
      </c>
      <c r="V744" s="44" t="s">
        <v>47</v>
      </c>
      <c r="W744" s="44" t="s">
        <v>46</v>
      </c>
      <c r="X744" s="44" t="s">
        <v>857</v>
      </c>
      <c r="Y744" s="44" t="s">
        <v>46</v>
      </c>
      <c r="Z744" s="44" t="s">
        <v>46</v>
      </c>
      <c r="AA744" s="44" t="s">
        <v>46</v>
      </c>
      <c r="AB744" s="44" t="s">
        <v>5254</v>
      </c>
    </row>
    <row r="745" spans="1:28">
      <c r="A745" s="44" t="s">
        <v>29</v>
      </c>
      <c r="B745" s="44" t="s">
        <v>691</v>
      </c>
      <c r="C745" s="44" t="s">
        <v>741</v>
      </c>
      <c r="D745" s="44" t="s">
        <v>5255</v>
      </c>
      <c r="E745" s="44" t="s">
        <v>5256</v>
      </c>
      <c r="F745" s="44" t="s">
        <v>5257</v>
      </c>
      <c r="G745" s="44" t="s">
        <v>5258</v>
      </c>
      <c r="H745" s="44">
        <v>16900</v>
      </c>
      <c r="I745" s="44">
        <v>15717</v>
      </c>
      <c r="J745" s="44" t="s">
        <v>46</v>
      </c>
      <c r="K745" s="44" t="s">
        <v>46</v>
      </c>
      <c r="L745" s="44" t="s">
        <v>38</v>
      </c>
      <c r="M745" s="44" t="s">
        <v>887</v>
      </c>
      <c r="N745" s="44" t="s">
        <v>73</v>
      </c>
      <c r="O745" s="44" t="s">
        <v>746</v>
      </c>
      <c r="P745" s="44" t="s">
        <v>5253</v>
      </c>
      <c r="Q745" s="44" t="s">
        <v>5205</v>
      </c>
      <c r="R745" s="44" t="s">
        <v>61</v>
      </c>
      <c r="S745" s="44" t="s">
        <v>77</v>
      </c>
      <c r="T745" s="44" t="s">
        <v>46</v>
      </c>
      <c r="U745" s="44" t="s">
        <v>78</v>
      </c>
      <c r="V745" s="44" t="s">
        <v>47</v>
      </c>
      <c r="W745" s="44" t="s">
        <v>5259</v>
      </c>
      <c r="X745" s="44" t="s">
        <v>857</v>
      </c>
      <c r="Y745" s="44" t="s">
        <v>46</v>
      </c>
      <c r="Z745" s="44" t="s">
        <v>46</v>
      </c>
      <c r="AA745" s="44" t="s">
        <v>46</v>
      </c>
      <c r="AB745" s="44" t="s">
        <v>5254</v>
      </c>
    </row>
    <row r="746" spans="1:28">
      <c r="A746" s="44" t="s">
        <v>29</v>
      </c>
      <c r="B746" s="44" t="s">
        <v>691</v>
      </c>
      <c r="C746" s="44" t="s">
        <v>741</v>
      </c>
      <c r="D746" s="44" t="s">
        <v>5260</v>
      </c>
      <c r="E746" s="44" t="s">
        <v>5261</v>
      </c>
      <c r="F746" s="44" t="s">
        <v>5262</v>
      </c>
      <c r="G746" s="44" t="s">
        <v>5263</v>
      </c>
      <c r="H746" s="44">
        <v>17900</v>
      </c>
      <c r="I746" s="44">
        <v>16647</v>
      </c>
      <c r="J746" s="44" t="s">
        <v>46</v>
      </c>
      <c r="K746" s="44" t="s">
        <v>46</v>
      </c>
      <c r="L746" s="44" t="s">
        <v>38</v>
      </c>
      <c r="M746" s="44" t="s">
        <v>887</v>
      </c>
      <c r="N746" s="44" t="s">
        <v>73</v>
      </c>
      <c r="O746" s="44" t="s">
        <v>746</v>
      </c>
      <c r="P746" s="44" t="s">
        <v>5264</v>
      </c>
      <c r="Q746" s="44" t="s">
        <v>5205</v>
      </c>
      <c r="R746" s="44" t="s">
        <v>61</v>
      </c>
      <c r="S746" s="44" t="s">
        <v>77</v>
      </c>
      <c r="T746" s="44" t="s">
        <v>46</v>
      </c>
      <c r="U746" s="44" t="s">
        <v>78</v>
      </c>
      <c r="V746" s="44" t="s">
        <v>47</v>
      </c>
      <c r="W746" s="44" t="s">
        <v>5265</v>
      </c>
      <c r="X746" s="44" t="s">
        <v>857</v>
      </c>
      <c r="Y746" s="44" t="s">
        <v>46</v>
      </c>
      <c r="Z746" s="44" t="s">
        <v>46</v>
      </c>
      <c r="AA746" s="44" t="s">
        <v>46</v>
      </c>
      <c r="AB746" s="44" t="s">
        <v>5266</v>
      </c>
    </row>
    <row r="747" spans="1:28">
      <c r="A747" s="44" t="s">
        <v>29</v>
      </c>
      <c r="B747" s="44" t="s">
        <v>691</v>
      </c>
      <c r="C747" s="44" t="s">
        <v>741</v>
      </c>
      <c r="D747" s="44" t="s">
        <v>5267</v>
      </c>
      <c r="E747" s="44" t="s">
        <v>5268</v>
      </c>
      <c r="F747" s="44" t="s">
        <v>5269</v>
      </c>
      <c r="G747" s="44" t="s">
        <v>5270</v>
      </c>
      <c r="H747" s="44">
        <v>18900</v>
      </c>
      <c r="I747" s="44">
        <v>17010</v>
      </c>
      <c r="J747" s="44" t="s">
        <v>46</v>
      </c>
      <c r="K747" s="44" t="s">
        <v>46</v>
      </c>
      <c r="L747" s="44" t="s">
        <v>38</v>
      </c>
      <c r="M747" s="44" t="s">
        <v>4129</v>
      </c>
      <c r="N747" s="44" t="s">
        <v>73</v>
      </c>
      <c r="O747" s="44" t="s">
        <v>5252</v>
      </c>
      <c r="P747" s="44" t="s">
        <v>5271</v>
      </c>
      <c r="Q747" s="44" t="s">
        <v>5205</v>
      </c>
      <c r="R747" s="44" t="s">
        <v>61</v>
      </c>
      <c r="S747" s="44" t="s">
        <v>77</v>
      </c>
      <c r="T747" s="44" t="s">
        <v>46</v>
      </c>
      <c r="U747" s="44" t="s">
        <v>78</v>
      </c>
      <c r="V747" s="44" t="s">
        <v>47</v>
      </c>
      <c r="W747" s="44" t="s">
        <v>5265</v>
      </c>
      <c r="X747" s="44" t="s">
        <v>857</v>
      </c>
      <c r="Y747" s="44" t="s">
        <v>46</v>
      </c>
      <c r="Z747" s="44" t="s">
        <v>46</v>
      </c>
      <c r="AA747" s="44" t="s">
        <v>46</v>
      </c>
      <c r="AB747" s="44" t="s">
        <v>5266</v>
      </c>
    </row>
    <row r="748" spans="1:28">
      <c r="A748" s="44" t="s">
        <v>29</v>
      </c>
      <c r="B748" s="44" t="s">
        <v>691</v>
      </c>
      <c r="C748" s="44" t="s">
        <v>741</v>
      </c>
      <c r="D748" s="44" t="s">
        <v>5272</v>
      </c>
      <c r="E748" s="44" t="s">
        <v>5273</v>
      </c>
      <c r="F748" s="44" t="s">
        <v>5274</v>
      </c>
      <c r="G748" s="44" t="s">
        <v>5275</v>
      </c>
      <c r="H748" s="44">
        <v>19900</v>
      </c>
      <c r="I748" s="44">
        <v>18507</v>
      </c>
      <c r="J748" s="44" t="s">
        <v>46</v>
      </c>
      <c r="K748" s="44" t="s">
        <v>46</v>
      </c>
      <c r="L748" s="44" t="s">
        <v>38</v>
      </c>
      <c r="M748" s="44" t="s">
        <v>887</v>
      </c>
      <c r="N748" s="44" t="s">
        <v>73</v>
      </c>
      <c r="O748" s="44" t="s">
        <v>746</v>
      </c>
      <c r="P748" s="44" t="s">
        <v>5271</v>
      </c>
      <c r="Q748" s="44" t="s">
        <v>5205</v>
      </c>
      <c r="R748" s="44" t="s">
        <v>61</v>
      </c>
      <c r="S748" s="44" t="s">
        <v>77</v>
      </c>
      <c r="T748" s="44" t="s">
        <v>46</v>
      </c>
      <c r="U748" s="44" t="s">
        <v>78</v>
      </c>
      <c r="V748" s="44" t="s">
        <v>47</v>
      </c>
      <c r="W748" s="44" t="s">
        <v>5265</v>
      </c>
      <c r="X748" s="44" t="s">
        <v>857</v>
      </c>
      <c r="Y748" s="44" t="s">
        <v>46</v>
      </c>
      <c r="Z748" s="44" t="s">
        <v>46</v>
      </c>
      <c r="AA748" s="44" t="s">
        <v>46</v>
      </c>
      <c r="AB748" s="44" t="s">
        <v>5266</v>
      </c>
    </row>
    <row r="749" spans="1:28">
      <c r="A749" s="44" t="s">
        <v>166</v>
      </c>
      <c r="B749" s="44" t="s">
        <v>691</v>
      </c>
      <c r="C749" s="44" t="s">
        <v>741</v>
      </c>
      <c r="D749" s="44" t="s">
        <v>5276</v>
      </c>
      <c r="E749" s="44" t="s">
        <v>5277</v>
      </c>
      <c r="F749" s="44" t="s">
        <v>5278</v>
      </c>
      <c r="G749" s="44" t="s">
        <v>5279</v>
      </c>
      <c r="H749" s="44">
        <v>3490</v>
      </c>
      <c r="I749" s="44">
        <v>3490</v>
      </c>
      <c r="J749" s="44" t="s">
        <v>5280</v>
      </c>
      <c r="K749" s="44" t="s">
        <v>113</v>
      </c>
      <c r="L749" s="44" t="s">
        <v>38</v>
      </c>
      <c r="M749" s="44" t="s">
        <v>5281</v>
      </c>
      <c r="N749" s="44" t="s">
        <v>405</v>
      </c>
      <c r="O749" s="44" t="s">
        <v>306</v>
      </c>
      <c r="P749" s="44" t="s">
        <v>901</v>
      </c>
      <c r="Q749" s="44" t="s">
        <v>5282</v>
      </c>
      <c r="R749" s="44" t="s">
        <v>44</v>
      </c>
      <c r="S749" s="44" t="s">
        <v>45</v>
      </c>
      <c r="T749" s="44" t="s">
        <v>46</v>
      </c>
      <c r="U749" s="44" t="s">
        <v>46</v>
      </c>
      <c r="V749" s="44" t="s">
        <v>47</v>
      </c>
      <c r="W749" s="44" t="s">
        <v>46</v>
      </c>
      <c r="X749" s="44" t="s">
        <v>903</v>
      </c>
      <c r="Y749" s="44" t="s">
        <v>46</v>
      </c>
      <c r="Z749" s="44" t="s">
        <v>46</v>
      </c>
      <c r="AA749" s="44" t="s">
        <v>46</v>
      </c>
      <c r="AB749" s="44" t="s">
        <v>5283</v>
      </c>
    </row>
    <row r="750" spans="1:28">
      <c r="A750" s="44" t="s">
        <v>29</v>
      </c>
      <c r="B750" s="44" t="s">
        <v>691</v>
      </c>
      <c r="C750" s="44" t="s">
        <v>741</v>
      </c>
      <c r="D750" s="44" t="s">
        <v>5284</v>
      </c>
      <c r="E750" s="44" t="s">
        <v>5285</v>
      </c>
      <c r="F750" s="44" t="s">
        <v>5286</v>
      </c>
      <c r="G750" s="44" t="s">
        <v>5287</v>
      </c>
      <c r="H750" s="44">
        <v>44900</v>
      </c>
      <c r="I750" s="44">
        <v>35990</v>
      </c>
      <c r="J750" s="44" t="s">
        <v>46</v>
      </c>
      <c r="K750" s="44" t="s">
        <v>46</v>
      </c>
      <c r="L750" s="44" t="s">
        <v>38</v>
      </c>
      <c r="M750" s="44" t="s">
        <v>4129</v>
      </c>
      <c r="N750" s="44" t="s">
        <v>5020</v>
      </c>
      <c r="O750" s="44" t="s">
        <v>5288</v>
      </c>
      <c r="P750" s="44" t="s">
        <v>2919</v>
      </c>
      <c r="Q750" s="44" t="s">
        <v>4207</v>
      </c>
      <c r="R750" s="44" t="s">
        <v>61</v>
      </c>
      <c r="S750" s="44" t="s">
        <v>77</v>
      </c>
      <c r="T750" s="44" t="s">
        <v>46</v>
      </c>
      <c r="U750" s="44" t="s">
        <v>78</v>
      </c>
      <c r="V750" s="44" t="s">
        <v>47</v>
      </c>
      <c r="W750" s="44" t="s">
        <v>46</v>
      </c>
      <c r="X750" s="44" t="s">
        <v>749</v>
      </c>
      <c r="Y750" s="44" t="s">
        <v>46</v>
      </c>
      <c r="Z750" s="44" t="s">
        <v>46</v>
      </c>
      <c r="AA750" s="44" t="s">
        <v>46</v>
      </c>
      <c r="AB750" s="44" t="s">
        <v>5289</v>
      </c>
    </row>
    <row r="751" spans="1:28">
      <c r="A751" s="44" t="s">
        <v>29</v>
      </c>
      <c r="B751" s="44" t="s">
        <v>691</v>
      </c>
      <c r="C751" s="44" t="s">
        <v>741</v>
      </c>
      <c r="D751" s="44" t="s">
        <v>5290</v>
      </c>
      <c r="E751" s="44" t="s">
        <v>5291</v>
      </c>
      <c r="F751" s="44" t="s">
        <v>5292</v>
      </c>
      <c r="G751" s="44" t="s">
        <v>5293</v>
      </c>
      <c r="H751" s="44">
        <v>53900</v>
      </c>
      <c r="I751" s="44">
        <v>46500</v>
      </c>
      <c r="J751" s="44" t="s">
        <v>46</v>
      </c>
      <c r="K751" s="44" t="s">
        <v>46</v>
      </c>
      <c r="L751" s="44" t="s">
        <v>38</v>
      </c>
      <c r="M751" s="44" t="s">
        <v>887</v>
      </c>
      <c r="N751" s="44" t="s">
        <v>5020</v>
      </c>
      <c r="O751" s="44" t="s">
        <v>5294</v>
      </c>
      <c r="P751" s="44" t="s">
        <v>1420</v>
      </c>
      <c r="Q751" s="44" t="s">
        <v>4207</v>
      </c>
      <c r="R751" s="44" t="s">
        <v>61</v>
      </c>
      <c r="S751" s="44" t="s">
        <v>77</v>
      </c>
      <c r="T751" s="44" t="s">
        <v>46</v>
      </c>
      <c r="U751" s="44" t="s">
        <v>78</v>
      </c>
      <c r="V751" s="44" t="s">
        <v>47</v>
      </c>
      <c r="W751" s="44" t="s">
        <v>46</v>
      </c>
      <c r="X751" s="44" t="s">
        <v>749</v>
      </c>
      <c r="Y751" s="44" t="s">
        <v>46</v>
      </c>
      <c r="Z751" s="44" t="s">
        <v>46</v>
      </c>
      <c r="AA751" s="44" t="s">
        <v>46</v>
      </c>
      <c r="AB751" s="44" t="s">
        <v>5289</v>
      </c>
    </row>
    <row r="752" spans="1:28">
      <c r="A752" s="44" t="s">
        <v>29</v>
      </c>
      <c r="B752" s="44" t="s">
        <v>691</v>
      </c>
      <c r="C752" s="44" t="s">
        <v>741</v>
      </c>
      <c r="D752" s="44" t="s">
        <v>5295</v>
      </c>
      <c r="E752" s="44" t="s">
        <v>5296</v>
      </c>
      <c r="F752" s="44" t="s">
        <v>5297</v>
      </c>
      <c r="G752" s="44" t="s">
        <v>5298</v>
      </c>
      <c r="H752" s="44">
        <v>53900</v>
      </c>
      <c r="I752" s="44">
        <v>46500</v>
      </c>
      <c r="J752" s="44" t="s">
        <v>46</v>
      </c>
      <c r="K752" s="44" t="s">
        <v>46</v>
      </c>
      <c r="L752" s="44" t="s">
        <v>38</v>
      </c>
      <c r="M752" s="44" t="s">
        <v>887</v>
      </c>
      <c r="N752" s="44" t="s">
        <v>5020</v>
      </c>
      <c r="O752" s="44" t="s">
        <v>5288</v>
      </c>
      <c r="P752" s="44" t="s">
        <v>1420</v>
      </c>
      <c r="Q752" s="44" t="s">
        <v>4207</v>
      </c>
      <c r="R752" s="44" t="s">
        <v>61</v>
      </c>
      <c r="S752" s="44" t="s">
        <v>77</v>
      </c>
      <c r="T752" s="44" t="s">
        <v>46</v>
      </c>
      <c r="U752" s="44" t="s">
        <v>78</v>
      </c>
      <c r="V752" s="44" t="s">
        <v>47</v>
      </c>
      <c r="W752" s="44" t="s">
        <v>46</v>
      </c>
      <c r="X752" s="44" t="s">
        <v>749</v>
      </c>
      <c r="Y752" s="44" t="s">
        <v>46</v>
      </c>
      <c r="Z752" s="44" t="s">
        <v>46</v>
      </c>
      <c r="AA752" s="44" t="s">
        <v>46</v>
      </c>
      <c r="AB752" s="44" t="s">
        <v>5289</v>
      </c>
    </row>
    <row r="753" spans="1:28">
      <c r="A753" s="44" t="s">
        <v>166</v>
      </c>
      <c r="B753" s="44" t="s">
        <v>691</v>
      </c>
      <c r="C753" s="44" t="s">
        <v>741</v>
      </c>
      <c r="D753" s="44" t="s">
        <v>5299</v>
      </c>
      <c r="E753" s="44" t="s">
        <v>5300</v>
      </c>
      <c r="F753" s="44" t="s">
        <v>5301</v>
      </c>
      <c r="G753" s="44" t="s">
        <v>5302</v>
      </c>
      <c r="H753" s="44">
        <v>3990</v>
      </c>
      <c r="I753" s="44">
        <v>3990</v>
      </c>
      <c r="J753" s="44" t="s">
        <v>46</v>
      </c>
      <c r="K753" s="44" t="s">
        <v>46</v>
      </c>
      <c r="L753" s="44" t="s">
        <v>367</v>
      </c>
      <c r="M753" s="44" t="s">
        <v>5303</v>
      </c>
      <c r="N753" s="44" t="s">
        <v>172</v>
      </c>
      <c r="O753" s="44" t="s">
        <v>46</v>
      </c>
      <c r="P753" s="44" t="s">
        <v>46</v>
      </c>
      <c r="Q753" s="44" t="s">
        <v>46</v>
      </c>
      <c r="R753" s="44" t="s">
        <v>46</v>
      </c>
      <c r="S753" s="44" t="s">
        <v>45</v>
      </c>
      <c r="T753" s="44" t="s">
        <v>46</v>
      </c>
      <c r="U753" s="44" t="s">
        <v>46</v>
      </c>
      <c r="V753" s="44" t="s">
        <v>46</v>
      </c>
      <c r="W753" s="44" t="s">
        <v>46</v>
      </c>
      <c r="X753" s="44" t="s">
        <v>46</v>
      </c>
      <c r="Y753" s="44" t="s">
        <v>46</v>
      </c>
      <c r="Z753" s="44" t="s">
        <v>46</v>
      </c>
      <c r="AA753" s="44" t="s">
        <v>46</v>
      </c>
      <c r="AB753" s="44" t="s">
        <v>46</v>
      </c>
    </row>
    <row r="754" spans="1:28">
      <c r="A754" s="44" t="s">
        <v>155</v>
      </c>
      <c r="B754" s="44" t="s">
        <v>5304</v>
      </c>
      <c r="C754" s="44" t="s">
        <v>5305</v>
      </c>
      <c r="D754" s="44" t="s">
        <v>5306</v>
      </c>
      <c r="E754" s="44" t="s">
        <v>5307</v>
      </c>
      <c r="F754" s="44" t="s">
        <v>5308</v>
      </c>
      <c r="G754" s="44" t="s">
        <v>5309</v>
      </c>
      <c r="H754" s="44">
        <v>6980</v>
      </c>
      <c r="I754" s="44">
        <v>4980</v>
      </c>
      <c r="J754" s="44" t="s">
        <v>3647</v>
      </c>
      <c r="K754" s="44" t="s">
        <v>113</v>
      </c>
      <c r="L754" s="44" t="s">
        <v>38</v>
      </c>
      <c r="M754" s="44" t="s">
        <v>5310</v>
      </c>
      <c r="N754" s="44" t="s">
        <v>572</v>
      </c>
      <c r="O754" s="44" t="s">
        <v>306</v>
      </c>
      <c r="P754" s="44" t="s">
        <v>46</v>
      </c>
      <c r="Q754" s="44" t="s">
        <v>5311</v>
      </c>
      <c r="R754" s="44" t="s">
        <v>44</v>
      </c>
      <c r="S754" s="44" t="s">
        <v>45</v>
      </c>
      <c r="T754" s="44" t="s">
        <v>46</v>
      </c>
      <c r="U754" s="44" t="s">
        <v>46</v>
      </c>
      <c r="V754" s="44" t="s">
        <v>47</v>
      </c>
      <c r="W754" s="44" t="s">
        <v>46</v>
      </c>
      <c r="X754" s="44" t="s">
        <v>46</v>
      </c>
      <c r="Y754" s="44" t="s">
        <v>46</v>
      </c>
      <c r="Z754" s="44" t="s">
        <v>46</v>
      </c>
      <c r="AA754" s="44" t="s">
        <v>46</v>
      </c>
      <c r="AB754" s="44" t="s">
        <v>5312</v>
      </c>
    </row>
    <row r="755" spans="1:28">
      <c r="A755" s="44" t="s">
        <v>155</v>
      </c>
      <c r="B755" s="44" t="s">
        <v>5304</v>
      </c>
      <c r="C755" s="44" t="s">
        <v>5305</v>
      </c>
      <c r="D755" s="44" t="s">
        <v>5313</v>
      </c>
      <c r="E755" s="44" t="s">
        <v>5314</v>
      </c>
      <c r="F755" s="44" t="s">
        <v>5315</v>
      </c>
      <c r="G755" s="44" t="s">
        <v>5316</v>
      </c>
      <c r="H755" s="44">
        <v>2280</v>
      </c>
      <c r="I755" s="44">
        <v>1680</v>
      </c>
      <c r="J755" s="44" t="s">
        <v>5317</v>
      </c>
      <c r="K755" s="44" t="s">
        <v>37</v>
      </c>
      <c r="L755" s="44" t="s">
        <v>38</v>
      </c>
      <c r="M755" s="44" t="s">
        <v>5318</v>
      </c>
      <c r="N755" s="44" t="s">
        <v>572</v>
      </c>
      <c r="O755" s="44" t="s">
        <v>863</v>
      </c>
      <c r="P755" s="44" t="s">
        <v>46</v>
      </c>
      <c r="Q755" s="44" t="s">
        <v>5319</v>
      </c>
      <c r="R755" s="44" t="s">
        <v>44</v>
      </c>
      <c r="S755" s="44" t="s">
        <v>45</v>
      </c>
      <c r="T755" s="44" t="s">
        <v>46</v>
      </c>
      <c r="U755" s="44" t="s">
        <v>46</v>
      </c>
      <c r="V755" s="44" t="s">
        <v>47</v>
      </c>
      <c r="W755" s="44" t="s">
        <v>46</v>
      </c>
      <c r="X755" s="44" t="s">
        <v>46</v>
      </c>
      <c r="Y755" s="44" t="s">
        <v>46</v>
      </c>
      <c r="Z755" s="44" t="s">
        <v>46</v>
      </c>
      <c r="AA755" s="44" t="s">
        <v>46</v>
      </c>
      <c r="AB755" s="44" t="s">
        <v>5320</v>
      </c>
    </row>
    <row r="756" spans="1:28">
      <c r="A756" s="44" t="s">
        <v>155</v>
      </c>
      <c r="B756" s="44" t="s">
        <v>5304</v>
      </c>
      <c r="C756" s="44" t="s">
        <v>5305</v>
      </c>
      <c r="D756" s="44" t="s">
        <v>5321</v>
      </c>
      <c r="E756" s="44" t="s">
        <v>5322</v>
      </c>
      <c r="F756" s="44" t="s">
        <v>5323</v>
      </c>
      <c r="G756" s="44" t="s">
        <v>5324</v>
      </c>
      <c r="H756" s="44">
        <v>10800</v>
      </c>
      <c r="I756" s="44">
        <v>6600</v>
      </c>
      <c r="J756" s="44" t="s">
        <v>190</v>
      </c>
      <c r="K756" s="44" t="s">
        <v>113</v>
      </c>
      <c r="L756" s="44" t="s">
        <v>38</v>
      </c>
      <c r="M756" s="44" t="s">
        <v>5325</v>
      </c>
      <c r="N756" s="44" t="s">
        <v>572</v>
      </c>
      <c r="O756" s="44" t="s">
        <v>287</v>
      </c>
      <c r="P756" s="44" t="s">
        <v>46</v>
      </c>
      <c r="Q756" s="44" t="s">
        <v>5326</v>
      </c>
      <c r="R756" s="44" t="s">
        <v>44</v>
      </c>
      <c r="S756" s="44" t="s">
        <v>45</v>
      </c>
      <c r="T756" s="44" t="s">
        <v>46</v>
      </c>
      <c r="U756" s="44" t="s">
        <v>46</v>
      </c>
      <c r="V756" s="44" t="s">
        <v>47</v>
      </c>
      <c r="W756" s="44" t="s">
        <v>46</v>
      </c>
      <c r="X756" s="44" t="s">
        <v>46</v>
      </c>
      <c r="Y756" s="44" t="s">
        <v>46</v>
      </c>
      <c r="Z756" s="44" t="s">
        <v>46</v>
      </c>
      <c r="AA756" s="44" t="s">
        <v>46</v>
      </c>
      <c r="AB756" s="44" t="s">
        <v>5327</v>
      </c>
    </row>
    <row r="757" spans="1:28">
      <c r="A757" s="44" t="s">
        <v>155</v>
      </c>
      <c r="B757" s="44" t="s">
        <v>5304</v>
      </c>
      <c r="C757" s="44" t="s">
        <v>5305</v>
      </c>
      <c r="D757" s="44" t="s">
        <v>5328</v>
      </c>
      <c r="E757" s="44" t="s">
        <v>5329</v>
      </c>
      <c r="F757" s="44" t="s">
        <v>5330</v>
      </c>
      <c r="G757" s="44" t="s">
        <v>5331</v>
      </c>
      <c r="H757" s="44">
        <v>3980</v>
      </c>
      <c r="I757" s="44">
        <v>2380</v>
      </c>
      <c r="J757" s="44" t="s">
        <v>46</v>
      </c>
      <c r="K757" s="44" t="s">
        <v>46</v>
      </c>
      <c r="L757" s="44" t="s">
        <v>38</v>
      </c>
      <c r="M757" s="44" t="s">
        <v>46</v>
      </c>
      <c r="N757" s="44" t="s">
        <v>572</v>
      </c>
      <c r="O757" s="44" t="s">
        <v>306</v>
      </c>
      <c r="P757" s="44" t="s">
        <v>46</v>
      </c>
      <c r="Q757" s="44" t="s">
        <v>5332</v>
      </c>
      <c r="R757" s="44" t="s">
        <v>44</v>
      </c>
      <c r="S757" s="44" t="s">
        <v>45</v>
      </c>
      <c r="T757" s="44" t="s">
        <v>46</v>
      </c>
      <c r="U757" s="44" t="s">
        <v>46</v>
      </c>
      <c r="V757" s="44" t="s">
        <v>47</v>
      </c>
      <c r="W757" s="44" t="s">
        <v>46</v>
      </c>
      <c r="X757" s="44" t="s">
        <v>46</v>
      </c>
      <c r="Y757" s="44" t="s">
        <v>46</v>
      </c>
      <c r="Z757" s="44" t="s">
        <v>46</v>
      </c>
      <c r="AA757" s="44" t="s">
        <v>46</v>
      </c>
      <c r="AB757" s="44" t="s">
        <v>5333</v>
      </c>
    </row>
    <row r="758" spans="1:28">
      <c r="A758" s="44" t="s">
        <v>155</v>
      </c>
      <c r="B758" s="44" t="s">
        <v>5304</v>
      </c>
      <c r="C758" s="44" t="s">
        <v>5305</v>
      </c>
      <c r="D758" s="44" t="s">
        <v>5334</v>
      </c>
      <c r="E758" s="44" t="s">
        <v>5335</v>
      </c>
      <c r="F758" s="44" t="s">
        <v>5336</v>
      </c>
      <c r="G758" s="44" t="s">
        <v>5337</v>
      </c>
      <c r="H758" s="44">
        <v>2980</v>
      </c>
      <c r="I758" s="44">
        <v>1380</v>
      </c>
      <c r="J758" s="44" t="s">
        <v>46</v>
      </c>
      <c r="K758" s="44" t="s">
        <v>46</v>
      </c>
      <c r="L758" s="44" t="s">
        <v>38</v>
      </c>
      <c r="M758" s="44" t="s">
        <v>5338</v>
      </c>
      <c r="N758" s="44" t="s">
        <v>572</v>
      </c>
      <c r="O758" s="44" t="s">
        <v>733</v>
      </c>
      <c r="P758" s="44" t="s">
        <v>46</v>
      </c>
      <c r="Q758" s="44" t="s">
        <v>5339</v>
      </c>
      <c r="R758" s="44" t="s">
        <v>44</v>
      </c>
      <c r="S758" s="44" t="s">
        <v>45</v>
      </c>
      <c r="T758" s="44" t="s">
        <v>46</v>
      </c>
      <c r="U758" s="44" t="s">
        <v>46</v>
      </c>
      <c r="V758" s="44" t="s">
        <v>47</v>
      </c>
      <c r="W758" s="44" t="s">
        <v>46</v>
      </c>
      <c r="X758" s="44" t="s">
        <v>46</v>
      </c>
      <c r="Y758" s="44" t="s">
        <v>46</v>
      </c>
      <c r="Z758" s="44" t="s">
        <v>46</v>
      </c>
      <c r="AA758" s="44" t="s">
        <v>46</v>
      </c>
      <c r="AB758" s="44" t="s">
        <v>5340</v>
      </c>
    </row>
    <row r="759" spans="1:28">
      <c r="A759" s="44" t="s">
        <v>155</v>
      </c>
      <c r="B759" s="44" t="s">
        <v>5304</v>
      </c>
      <c r="C759" s="44" t="s">
        <v>5305</v>
      </c>
      <c r="D759" s="44" t="s">
        <v>5341</v>
      </c>
      <c r="E759" s="44" t="s">
        <v>5342</v>
      </c>
      <c r="F759" s="44" t="s">
        <v>5343</v>
      </c>
      <c r="G759" s="44" t="s">
        <v>5344</v>
      </c>
      <c r="H759" s="44">
        <v>18800</v>
      </c>
      <c r="I759" s="44">
        <v>14900</v>
      </c>
      <c r="J759" s="44" t="s">
        <v>1025</v>
      </c>
      <c r="K759" s="44" t="s">
        <v>56</v>
      </c>
      <c r="L759" s="44" t="s">
        <v>38</v>
      </c>
      <c r="M759" s="44" t="s">
        <v>5345</v>
      </c>
      <c r="N759" s="44" t="s">
        <v>5346</v>
      </c>
      <c r="O759" s="44" t="s">
        <v>5347</v>
      </c>
      <c r="P759" s="44" t="s">
        <v>5348</v>
      </c>
      <c r="Q759" s="44" t="s">
        <v>5349</v>
      </c>
      <c r="R759" s="44" t="s">
        <v>44</v>
      </c>
      <c r="S759" s="44" t="s">
        <v>45</v>
      </c>
      <c r="T759" s="44" t="s">
        <v>46</v>
      </c>
      <c r="U759" s="44" t="s">
        <v>46</v>
      </c>
      <c r="V759" s="44" t="s">
        <v>47</v>
      </c>
      <c r="W759" s="44" t="s">
        <v>46</v>
      </c>
      <c r="X759" s="44" t="s">
        <v>46</v>
      </c>
      <c r="Y759" s="44" t="s">
        <v>5350</v>
      </c>
      <c r="Z759" s="44" t="s">
        <v>46</v>
      </c>
      <c r="AA759" s="44" t="s">
        <v>46</v>
      </c>
      <c r="AB759" s="44" t="s">
        <v>5351</v>
      </c>
    </row>
    <row r="760" spans="1:28">
      <c r="A760" s="44" t="s">
        <v>155</v>
      </c>
      <c r="B760" s="44" t="s">
        <v>5304</v>
      </c>
      <c r="C760" s="44" t="s">
        <v>5305</v>
      </c>
      <c r="D760" s="44" t="s">
        <v>5352</v>
      </c>
      <c r="E760" s="44" t="s">
        <v>5353</v>
      </c>
      <c r="F760" s="44" t="s">
        <v>5354</v>
      </c>
      <c r="G760" s="44" t="s">
        <v>5355</v>
      </c>
      <c r="H760" s="44">
        <v>8500</v>
      </c>
      <c r="I760" s="44">
        <v>7980</v>
      </c>
      <c r="J760" s="44" t="s">
        <v>3861</v>
      </c>
      <c r="K760" s="44" t="s">
        <v>37</v>
      </c>
      <c r="L760" s="44" t="s">
        <v>38</v>
      </c>
      <c r="M760" s="44" t="s">
        <v>5356</v>
      </c>
      <c r="N760" s="44" t="s">
        <v>572</v>
      </c>
      <c r="O760" s="44" t="s">
        <v>733</v>
      </c>
      <c r="P760" s="44" t="s">
        <v>5357</v>
      </c>
      <c r="Q760" s="44" t="s">
        <v>5358</v>
      </c>
      <c r="R760" s="44" t="s">
        <v>44</v>
      </c>
      <c r="S760" s="44" t="s">
        <v>45</v>
      </c>
      <c r="T760" s="44" t="s">
        <v>46</v>
      </c>
      <c r="U760" s="44" t="s">
        <v>46</v>
      </c>
      <c r="V760" s="44" t="s">
        <v>47</v>
      </c>
      <c r="W760" s="44" t="s">
        <v>46</v>
      </c>
      <c r="X760" s="44" t="s">
        <v>46</v>
      </c>
      <c r="Y760" s="44" t="s">
        <v>46</v>
      </c>
      <c r="Z760" s="44" t="s">
        <v>46</v>
      </c>
      <c r="AA760" s="44" t="s">
        <v>46</v>
      </c>
      <c r="AB760" s="44" t="s">
        <v>5359</v>
      </c>
    </row>
    <row r="761" spans="1:28">
      <c r="A761" s="44" t="s">
        <v>155</v>
      </c>
      <c r="B761" s="44" t="s">
        <v>5304</v>
      </c>
      <c r="C761" s="44" t="s">
        <v>5305</v>
      </c>
      <c r="D761" s="44" t="s">
        <v>5360</v>
      </c>
      <c r="E761" s="44" t="s">
        <v>5361</v>
      </c>
      <c r="F761" s="44" t="s">
        <v>5362</v>
      </c>
      <c r="G761" s="44" t="s">
        <v>5363</v>
      </c>
      <c r="H761" s="44">
        <v>10600</v>
      </c>
      <c r="I761" s="44">
        <v>9900</v>
      </c>
      <c r="J761" s="44" t="s">
        <v>5364</v>
      </c>
      <c r="K761" s="44" t="s">
        <v>37</v>
      </c>
      <c r="L761" s="44" t="s">
        <v>38</v>
      </c>
      <c r="M761" s="44" t="s">
        <v>5365</v>
      </c>
      <c r="N761" s="44" t="s">
        <v>572</v>
      </c>
      <c r="O761" s="44" t="s">
        <v>733</v>
      </c>
      <c r="P761" s="44" t="s">
        <v>5366</v>
      </c>
      <c r="Q761" s="44" t="s">
        <v>5367</v>
      </c>
      <c r="R761" s="44" t="s">
        <v>44</v>
      </c>
      <c r="S761" s="44" t="s">
        <v>45</v>
      </c>
      <c r="T761" s="44" t="s">
        <v>46</v>
      </c>
      <c r="U761" s="44" t="s">
        <v>46</v>
      </c>
      <c r="V761" s="44" t="s">
        <v>47</v>
      </c>
      <c r="W761" s="44" t="s">
        <v>46</v>
      </c>
      <c r="X761" s="44" t="s">
        <v>46</v>
      </c>
      <c r="Y761" s="44" t="s">
        <v>46</v>
      </c>
      <c r="Z761" s="44" t="s">
        <v>46</v>
      </c>
      <c r="AA761" s="44" t="s">
        <v>46</v>
      </c>
      <c r="AB761" s="44" t="s">
        <v>5368</v>
      </c>
    </row>
    <row r="762" spans="1:28">
      <c r="A762" s="44" t="s">
        <v>155</v>
      </c>
      <c r="B762" s="44" t="s">
        <v>5304</v>
      </c>
      <c r="C762" s="44" t="s">
        <v>5305</v>
      </c>
      <c r="D762" s="44" t="s">
        <v>5369</v>
      </c>
      <c r="E762" s="44" t="s">
        <v>5370</v>
      </c>
      <c r="F762" s="44" t="s">
        <v>5371</v>
      </c>
      <c r="G762" s="44" t="s">
        <v>5372</v>
      </c>
      <c r="H762" s="44">
        <v>1580</v>
      </c>
      <c r="I762" s="44">
        <v>660</v>
      </c>
      <c r="J762" s="44" t="s">
        <v>5373</v>
      </c>
      <c r="K762" s="44" t="s">
        <v>5374</v>
      </c>
      <c r="L762" s="44" t="s">
        <v>181</v>
      </c>
      <c r="M762" s="44" t="s">
        <v>5375</v>
      </c>
      <c r="N762" s="44" t="s">
        <v>572</v>
      </c>
      <c r="O762" s="44" t="s">
        <v>863</v>
      </c>
      <c r="P762" s="44" t="s">
        <v>5376</v>
      </c>
      <c r="Q762" s="44" t="s">
        <v>5377</v>
      </c>
      <c r="R762" s="44" t="s">
        <v>44</v>
      </c>
      <c r="S762" s="44" t="s">
        <v>45</v>
      </c>
      <c r="T762" s="44" t="s">
        <v>46</v>
      </c>
      <c r="U762" s="44" t="s">
        <v>46</v>
      </c>
      <c r="V762" s="44" t="s">
        <v>47</v>
      </c>
      <c r="W762" s="44" t="s">
        <v>46</v>
      </c>
      <c r="X762" s="44" t="s">
        <v>46</v>
      </c>
      <c r="Y762" s="44" t="s">
        <v>46</v>
      </c>
      <c r="Z762" s="44" t="s">
        <v>46</v>
      </c>
      <c r="AA762" s="44" t="s">
        <v>46</v>
      </c>
      <c r="AB762" s="44" t="s">
        <v>5378</v>
      </c>
    </row>
    <row r="763" spans="1:28">
      <c r="A763" s="44" t="s">
        <v>155</v>
      </c>
      <c r="B763" s="44" t="s">
        <v>5304</v>
      </c>
      <c r="C763" s="44" t="s">
        <v>5305</v>
      </c>
      <c r="D763" s="44" t="s">
        <v>5379</v>
      </c>
      <c r="E763" s="44" t="s">
        <v>5380</v>
      </c>
      <c r="F763" s="44" t="s">
        <v>5381</v>
      </c>
      <c r="G763" s="44" t="s">
        <v>5382</v>
      </c>
      <c r="H763" s="44">
        <v>39900</v>
      </c>
      <c r="I763" s="44">
        <v>19999</v>
      </c>
      <c r="J763" s="44" t="s">
        <v>304</v>
      </c>
      <c r="K763" s="44" t="s">
        <v>113</v>
      </c>
      <c r="L763" s="44" t="s">
        <v>38</v>
      </c>
      <c r="M763" s="44" t="s">
        <v>5383</v>
      </c>
      <c r="N763" s="44" t="s">
        <v>5346</v>
      </c>
      <c r="O763" s="44" t="s">
        <v>5384</v>
      </c>
      <c r="P763" s="44" t="s">
        <v>46</v>
      </c>
      <c r="Q763" s="44" t="s">
        <v>5385</v>
      </c>
      <c r="R763" s="44" t="s">
        <v>44</v>
      </c>
      <c r="S763" s="44" t="s">
        <v>45</v>
      </c>
      <c r="T763" s="44" t="s">
        <v>46</v>
      </c>
      <c r="U763" s="44" t="s">
        <v>46</v>
      </c>
      <c r="V763" s="44" t="s">
        <v>47</v>
      </c>
      <c r="W763" s="44" t="s">
        <v>46</v>
      </c>
      <c r="X763" s="44" t="s">
        <v>46</v>
      </c>
      <c r="Y763" s="44" t="s">
        <v>46</v>
      </c>
      <c r="Z763" s="44" t="s">
        <v>46</v>
      </c>
      <c r="AA763" s="44" t="s">
        <v>46</v>
      </c>
      <c r="AB763" s="44" t="s">
        <v>5386</v>
      </c>
    </row>
    <row r="764" spans="1:28">
      <c r="A764" s="44" t="s">
        <v>155</v>
      </c>
      <c r="B764" s="44" t="s">
        <v>5304</v>
      </c>
      <c r="C764" s="44" t="s">
        <v>5305</v>
      </c>
      <c r="D764" s="44" t="s">
        <v>5387</v>
      </c>
      <c r="E764" s="44" t="s">
        <v>5388</v>
      </c>
      <c r="F764" s="44" t="s">
        <v>5389</v>
      </c>
      <c r="G764" s="44" t="s">
        <v>5390</v>
      </c>
      <c r="H764" s="44">
        <v>39900</v>
      </c>
      <c r="I764" s="44">
        <v>19999</v>
      </c>
      <c r="J764" s="44" t="s">
        <v>304</v>
      </c>
      <c r="K764" s="44" t="s">
        <v>113</v>
      </c>
      <c r="L764" s="44" t="s">
        <v>38</v>
      </c>
      <c r="M764" s="44" t="s">
        <v>5383</v>
      </c>
      <c r="N764" s="44" t="s">
        <v>5346</v>
      </c>
      <c r="O764" s="44" t="s">
        <v>5391</v>
      </c>
      <c r="P764" s="44" t="s">
        <v>46</v>
      </c>
      <c r="Q764" s="44" t="s">
        <v>5385</v>
      </c>
      <c r="R764" s="44" t="s">
        <v>44</v>
      </c>
      <c r="S764" s="44" t="s">
        <v>45</v>
      </c>
      <c r="T764" s="44" t="s">
        <v>46</v>
      </c>
      <c r="U764" s="44" t="s">
        <v>46</v>
      </c>
      <c r="V764" s="44" t="s">
        <v>47</v>
      </c>
      <c r="W764" s="44" t="s">
        <v>46</v>
      </c>
      <c r="X764" s="44" t="s">
        <v>46</v>
      </c>
      <c r="Y764" s="44" t="s">
        <v>46</v>
      </c>
      <c r="Z764" s="44" t="s">
        <v>46</v>
      </c>
      <c r="AA764" s="44" t="s">
        <v>46</v>
      </c>
      <c r="AB764" s="44" t="s">
        <v>5386</v>
      </c>
    </row>
    <row r="765" spans="1:28">
      <c r="A765" s="44" t="s">
        <v>155</v>
      </c>
      <c r="B765" s="44" t="s">
        <v>5304</v>
      </c>
      <c r="C765" s="44" t="s">
        <v>5305</v>
      </c>
      <c r="D765" s="44" t="s">
        <v>5392</v>
      </c>
      <c r="E765" s="44" t="s">
        <v>5393</v>
      </c>
      <c r="F765" s="44" t="s">
        <v>5394</v>
      </c>
      <c r="G765" s="44" t="s">
        <v>5395</v>
      </c>
      <c r="H765" s="44">
        <v>39900</v>
      </c>
      <c r="I765" s="44">
        <v>19999</v>
      </c>
      <c r="J765" s="44" t="s">
        <v>304</v>
      </c>
      <c r="K765" s="44" t="s">
        <v>113</v>
      </c>
      <c r="L765" s="44" t="s">
        <v>38</v>
      </c>
      <c r="M765" s="44" t="s">
        <v>5383</v>
      </c>
      <c r="N765" s="44" t="s">
        <v>5346</v>
      </c>
      <c r="O765" s="44" t="s">
        <v>5396</v>
      </c>
      <c r="P765" s="44" t="s">
        <v>46</v>
      </c>
      <c r="Q765" s="44" t="s">
        <v>5385</v>
      </c>
      <c r="R765" s="44" t="s">
        <v>44</v>
      </c>
      <c r="S765" s="44" t="s">
        <v>45</v>
      </c>
      <c r="T765" s="44" t="s">
        <v>46</v>
      </c>
      <c r="U765" s="44" t="s">
        <v>46</v>
      </c>
      <c r="V765" s="44" t="s">
        <v>47</v>
      </c>
      <c r="W765" s="44" t="s">
        <v>46</v>
      </c>
      <c r="X765" s="44" t="s">
        <v>46</v>
      </c>
      <c r="Y765" s="44" t="s">
        <v>46</v>
      </c>
      <c r="Z765" s="44" t="s">
        <v>46</v>
      </c>
      <c r="AA765" s="44" t="s">
        <v>46</v>
      </c>
      <c r="AB765" s="44" t="s">
        <v>5386</v>
      </c>
    </row>
    <row r="766" spans="1:28">
      <c r="A766" s="44" t="s">
        <v>155</v>
      </c>
      <c r="B766" s="44" t="s">
        <v>5304</v>
      </c>
      <c r="C766" s="44" t="s">
        <v>5305</v>
      </c>
      <c r="D766" s="44" t="s">
        <v>5397</v>
      </c>
      <c r="E766" s="44" t="s">
        <v>5398</v>
      </c>
      <c r="F766" s="44" t="s">
        <v>5399</v>
      </c>
      <c r="G766" s="44" t="s">
        <v>5400</v>
      </c>
      <c r="H766" s="44">
        <v>9280</v>
      </c>
      <c r="I766" s="44">
        <v>6980</v>
      </c>
      <c r="J766" s="44" t="s">
        <v>4302</v>
      </c>
      <c r="K766" s="44" t="s">
        <v>37</v>
      </c>
      <c r="L766" s="44" t="s">
        <v>38</v>
      </c>
      <c r="M766" s="44" t="s">
        <v>5401</v>
      </c>
      <c r="N766" s="44" t="s">
        <v>572</v>
      </c>
      <c r="O766" s="44" t="s">
        <v>1244</v>
      </c>
      <c r="P766" s="44" t="s">
        <v>46</v>
      </c>
      <c r="Q766" s="44" t="s">
        <v>46</v>
      </c>
      <c r="R766" s="44" t="s">
        <v>44</v>
      </c>
      <c r="S766" s="44" t="s">
        <v>45</v>
      </c>
      <c r="T766" s="44" t="s">
        <v>46</v>
      </c>
      <c r="U766" s="44" t="s">
        <v>46</v>
      </c>
      <c r="V766" s="44" t="s">
        <v>47</v>
      </c>
      <c r="W766" s="44" t="s">
        <v>46</v>
      </c>
      <c r="X766" s="44" t="s">
        <v>46</v>
      </c>
      <c r="Y766" s="44" t="s">
        <v>5402</v>
      </c>
      <c r="Z766" s="44" t="s">
        <v>46</v>
      </c>
      <c r="AA766" s="44" t="s">
        <v>46</v>
      </c>
      <c r="AB766" s="44" t="s">
        <v>5403</v>
      </c>
    </row>
    <row r="767" spans="1:28">
      <c r="A767" s="44" t="s">
        <v>155</v>
      </c>
      <c r="B767" s="44" t="s">
        <v>5304</v>
      </c>
      <c r="C767" s="44" t="s">
        <v>5305</v>
      </c>
      <c r="D767" s="44" t="s">
        <v>5404</v>
      </c>
      <c r="E767" s="44" t="s">
        <v>5405</v>
      </c>
      <c r="F767" s="44" t="s">
        <v>5406</v>
      </c>
      <c r="G767" s="44" t="s">
        <v>5407</v>
      </c>
      <c r="H767" s="44">
        <v>3980</v>
      </c>
      <c r="I767" s="44">
        <v>2980</v>
      </c>
      <c r="J767" s="44" t="s">
        <v>5408</v>
      </c>
      <c r="K767" s="44" t="s">
        <v>56</v>
      </c>
      <c r="L767" s="44" t="s">
        <v>38</v>
      </c>
      <c r="M767" s="44" t="s">
        <v>5409</v>
      </c>
      <c r="N767" s="44" t="s">
        <v>572</v>
      </c>
      <c r="O767" s="44" t="s">
        <v>287</v>
      </c>
      <c r="P767" s="44" t="s">
        <v>46</v>
      </c>
      <c r="Q767" s="44" t="s">
        <v>5410</v>
      </c>
      <c r="R767" s="44" t="s">
        <v>44</v>
      </c>
      <c r="S767" s="44" t="s">
        <v>45</v>
      </c>
      <c r="T767" s="44" t="s">
        <v>46</v>
      </c>
      <c r="U767" s="44" t="s">
        <v>46</v>
      </c>
      <c r="V767" s="44" t="s">
        <v>47</v>
      </c>
      <c r="W767" s="44" t="s">
        <v>46</v>
      </c>
      <c r="X767" s="44" t="s">
        <v>46</v>
      </c>
      <c r="Y767" s="44" t="s">
        <v>46</v>
      </c>
      <c r="Z767" s="44" t="s">
        <v>46</v>
      </c>
      <c r="AA767" s="44" t="s">
        <v>46</v>
      </c>
      <c r="AB767" s="44" t="s">
        <v>5411</v>
      </c>
    </row>
    <row r="768" spans="1:28">
      <c r="A768" s="44" t="s">
        <v>155</v>
      </c>
      <c r="B768" s="44" t="s">
        <v>5304</v>
      </c>
      <c r="C768" s="44" t="s">
        <v>5305</v>
      </c>
      <c r="D768" s="44" t="s">
        <v>5412</v>
      </c>
      <c r="E768" s="44" t="s">
        <v>5413</v>
      </c>
      <c r="F768" s="44" t="s">
        <v>5414</v>
      </c>
      <c r="G768" s="44" t="s">
        <v>5415</v>
      </c>
      <c r="H768" s="44">
        <v>3280</v>
      </c>
      <c r="I768" s="44">
        <v>2980</v>
      </c>
      <c r="J768" s="44" t="s">
        <v>5416</v>
      </c>
      <c r="K768" s="44" t="s">
        <v>37</v>
      </c>
      <c r="L768" s="44" t="s">
        <v>38</v>
      </c>
      <c r="M768" s="44" t="s">
        <v>5417</v>
      </c>
      <c r="N768" s="44" t="s">
        <v>572</v>
      </c>
      <c r="O768" s="44" t="s">
        <v>287</v>
      </c>
      <c r="P768" s="44" t="s">
        <v>46</v>
      </c>
      <c r="Q768" s="44" t="s">
        <v>5418</v>
      </c>
      <c r="R768" s="44" t="s">
        <v>44</v>
      </c>
      <c r="S768" s="44" t="s">
        <v>45</v>
      </c>
      <c r="T768" s="44" t="s">
        <v>46</v>
      </c>
      <c r="U768" s="44" t="s">
        <v>46</v>
      </c>
      <c r="V768" s="44" t="s">
        <v>47</v>
      </c>
      <c r="W768" s="44" t="s">
        <v>46</v>
      </c>
      <c r="X768" s="44" t="s">
        <v>46</v>
      </c>
      <c r="Y768" s="44" t="s">
        <v>46</v>
      </c>
      <c r="Z768" s="44" t="s">
        <v>46</v>
      </c>
      <c r="AA768" s="44" t="s">
        <v>46</v>
      </c>
      <c r="AB768" s="44" t="s">
        <v>5419</v>
      </c>
    </row>
    <row r="769" spans="1:28">
      <c r="A769" s="44" t="s">
        <v>492</v>
      </c>
      <c r="B769" s="44" t="s">
        <v>5304</v>
      </c>
      <c r="C769" s="44" t="s">
        <v>5420</v>
      </c>
      <c r="D769" s="44" t="s">
        <v>5421</v>
      </c>
      <c r="E769" s="44" t="s">
        <v>5422</v>
      </c>
      <c r="F769" s="44" t="s">
        <v>5423</v>
      </c>
      <c r="G769" s="44" t="s">
        <v>5424</v>
      </c>
      <c r="H769" s="44">
        <v>9900</v>
      </c>
      <c r="I769" s="44">
        <v>3980</v>
      </c>
      <c r="J769" s="44" t="s">
        <v>152</v>
      </c>
      <c r="K769" s="44" t="s">
        <v>56</v>
      </c>
      <c r="L769" s="44" t="s">
        <v>38</v>
      </c>
      <c r="M769" s="44" t="s">
        <v>5425</v>
      </c>
      <c r="N769" s="44" t="s">
        <v>492</v>
      </c>
      <c r="O769" s="44" t="s">
        <v>287</v>
      </c>
      <c r="P769" s="44" t="s">
        <v>46</v>
      </c>
      <c r="Q769" s="44" t="s">
        <v>5426</v>
      </c>
      <c r="R769" s="44" t="s">
        <v>44</v>
      </c>
      <c r="S769" s="44" t="s">
        <v>45</v>
      </c>
      <c r="T769" s="44" t="s">
        <v>46</v>
      </c>
      <c r="U769" s="44" t="s">
        <v>46</v>
      </c>
      <c r="V769" s="44" t="s">
        <v>47</v>
      </c>
      <c r="W769" s="44" t="s">
        <v>46</v>
      </c>
      <c r="X769" s="44" t="s">
        <v>46</v>
      </c>
      <c r="Y769" s="44" t="s">
        <v>5427</v>
      </c>
      <c r="Z769" s="44" t="s">
        <v>46</v>
      </c>
      <c r="AA769" s="44" t="s">
        <v>46</v>
      </c>
      <c r="AB769" s="44" t="s">
        <v>5428</v>
      </c>
    </row>
    <row r="770" spans="1:28">
      <c r="A770" s="44" t="s">
        <v>155</v>
      </c>
      <c r="B770" s="44" t="s">
        <v>5304</v>
      </c>
      <c r="C770" s="44" t="s">
        <v>5305</v>
      </c>
      <c r="D770" s="44" t="s">
        <v>5429</v>
      </c>
      <c r="E770" s="44" t="s">
        <v>5430</v>
      </c>
      <c r="F770" s="44" t="s">
        <v>5431</v>
      </c>
      <c r="G770" s="44" t="s">
        <v>5432</v>
      </c>
      <c r="H770" s="44">
        <v>22800</v>
      </c>
      <c r="I770" s="44">
        <v>13800</v>
      </c>
      <c r="J770" s="44" t="s">
        <v>46</v>
      </c>
      <c r="K770" s="44" t="s">
        <v>46</v>
      </c>
      <c r="L770" s="44" t="s">
        <v>38</v>
      </c>
      <c r="M770" s="44" t="s">
        <v>5433</v>
      </c>
      <c r="N770" s="44" t="s">
        <v>572</v>
      </c>
      <c r="O770" s="44" t="s">
        <v>306</v>
      </c>
      <c r="P770" s="44" t="s">
        <v>46</v>
      </c>
      <c r="Q770" s="44" t="s">
        <v>5434</v>
      </c>
      <c r="R770" s="44" t="s">
        <v>44</v>
      </c>
      <c r="S770" s="44" t="s">
        <v>45</v>
      </c>
      <c r="T770" s="44" t="s">
        <v>46</v>
      </c>
      <c r="U770" s="44" t="s">
        <v>46</v>
      </c>
      <c r="V770" s="44" t="s">
        <v>47</v>
      </c>
      <c r="W770" s="44" t="s">
        <v>46</v>
      </c>
      <c r="X770" s="44" t="s">
        <v>46</v>
      </c>
      <c r="Y770" s="44" t="s">
        <v>5435</v>
      </c>
      <c r="Z770" s="44" t="s">
        <v>46</v>
      </c>
      <c r="AA770" s="44" t="s">
        <v>46</v>
      </c>
      <c r="AB770" s="44" t="s">
        <v>5436</v>
      </c>
    </row>
    <row r="771" spans="1:28">
      <c r="A771" s="44" t="s">
        <v>155</v>
      </c>
      <c r="B771" s="44" t="s">
        <v>5304</v>
      </c>
      <c r="C771" s="44" t="s">
        <v>5305</v>
      </c>
      <c r="D771" s="44" t="s">
        <v>5437</v>
      </c>
      <c r="E771" s="44" t="s">
        <v>5438</v>
      </c>
      <c r="F771" s="44" t="s">
        <v>5439</v>
      </c>
      <c r="G771" s="44" t="s">
        <v>5440</v>
      </c>
      <c r="H771" s="44">
        <v>3680</v>
      </c>
      <c r="I771" s="44">
        <v>2490</v>
      </c>
      <c r="J771" s="44" t="s">
        <v>3244</v>
      </c>
      <c r="K771" s="44" t="s">
        <v>113</v>
      </c>
      <c r="L771" s="44" t="s">
        <v>38</v>
      </c>
      <c r="M771" s="44" t="s">
        <v>5441</v>
      </c>
      <c r="N771" s="44" t="s">
        <v>572</v>
      </c>
      <c r="O771" s="44" t="s">
        <v>287</v>
      </c>
      <c r="P771" s="44" t="s">
        <v>5442</v>
      </c>
      <c r="Q771" s="44" t="s">
        <v>5443</v>
      </c>
      <c r="R771" s="44" t="s">
        <v>44</v>
      </c>
      <c r="S771" s="44" t="s">
        <v>45</v>
      </c>
      <c r="T771" s="44" t="s">
        <v>46</v>
      </c>
      <c r="U771" s="44" t="s">
        <v>46</v>
      </c>
      <c r="V771" s="44" t="s">
        <v>47</v>
      </c>
      <c r="W771" s="44" t="s">
        <v>46</v>
      </c>
      <c r="X771" s="44" t="s">
        <v>46</v>
      </c>
      <c r="Y771" s="44" t="s">
        <v>46</v>
      </c>
      <c r="Z771" s="44" t="s">
        <v>46</v>
      </c>
      <c r="AA771" s="44" t="s">
        <v>46</v>
      </c>
      <c r="AB771" s="44" t="s">
        <v>5444</v>
      </c>
    </row>
    <row r="772" spans="1:28">
      <c r="A772" s="44" t="s">
        <v>155</v>
      </c>
      <c r="B772" s="44" t="s">
        <v>5304</v>
      </c>
      <c r="C772" s="44" t="s">
        <v>5305</v>
      </c>
      <c r="D772" s="44" t="s">
        <v>5445</v>
      </c>
      <c r="E772" s="44" t="s">
        <v>5446</v>
      </c>
      <c r="F772" s="44" t="s">
        <v>5447</v>
      </c>
      <c r="G772" s="44" t="s">
        <v>5448</v>
      </c>
      <c r="H772" s="44">
        <v>22800</v>
      </c>
      <c r="I772" s="44">
        <v>13800</v>
      </c>
      <c r="J772" s="44" t="s">
        <v>46</v>
      </c>
      <c r="K772" s="44" t="s">
        <v>46</v>
      </c>
      <c r="L772" s="44" t="s">
        <v>38</v>
      </c>
      <c r="M772" s="44" t="s">
        <v>5433</v>
      </c>
      <c r="N772" s="44" t="s">
        <v>572</v>
      </c>
      <c r="O772" s="44" t="s">
        <v>287</v>
      </c>
      <c r="P772" s="44" t="s">
        <v>46</v>
      </c>
      <c r="Q772" s="44" t="s">
        <v>5434</v>
      </c>
      <c r="R772" s="44" t="s">
        <v>44</v>
      </c>
      <c r="S772" s="44" t="s">
        <v>45</v>
      </c>
      <c r="T772" s="44" t="s">
        <v>46</v>
      </c>
      <c r="U772" s="44" t="s">
        <v>46</v>
      </c>
      <c r="V772" s="44" t="s">
        <v>47</v>
      </c>
      <c r="W772" s="44" t="s">
        <v>46</v>
      </c>
      <c r="X772" s="44" t="s">
        <v>46</v>
      </c>
      <c r="Y772" s="44" t="s">
        <v>5435</v>
      </c>
      <c r="Z772" s="44" t="s">
        <v>46</v>
      </c>
      <c r="AA772" s="44" t="s">
        <v>46</v>
      </c>
      <c r="AB772" s="44" t="s">
        <v>5436</v>
      </c>
    </row>
    <row r="773" spans="1:28">
      <c r="A773" s="44" t="s">
        <v>155</v>
      </c>
      <c r="B773" s="44" t="s">
        <v>5304</v>
      </c>
      <c r="C773" s="44" t="s">
        <v>5305</v>
      </c>
      <c r="D773" s="44" t="s">
        <v>5449</v>
      </c>
      <c r="E773" s="44" t="s">
        <v>5450</v>
      </c>
      <c r="F773" s="44" t="s">
        <v>5451</v>
      </c>
      <c r="G773" s="44" t="s">
        <v>5452</v>
      </c>
      <c r="H773" s="44">
        <v>12800</v>
      </c>
      <c r="I773" s="44">
        <v>5990</v>
      </c>
      <c r="J773" s="44" t="s">
        <v>136</v>
      </c>
      <c r="K773" s="44" t="s">
        <v>71</v>
      </c>
      <c r="L773" s="44" t="s">
        <v>38</v>
      </c>
      <c r="M773" s="44" t="s">
        <v>5453</v>
      </c>
      <c r="N773" s="44" t="s">
        <v>572</v>
      </c>
      <c r="O773" s="44" t="s">
        <v>3879</v>
      </c>
      <c r="P773" s="44" t="s">
        <v>46</v>
      </c>
      <c r="Q773" s="44" t="s">
        <v>5454</v>
      </c>
      <c r="R773" s="44" t="s">
        <v>44</v>
      </c>
      <c r="S773" s="44" t="s">
        <v>45</v>
      </c>
      <c r="T773" s="44" t="s">
        <v>46</v>
      </c>
      <c r="U773" s="44" t="s">
        <v>46</v>
      </c>
      <c r="V773" s="44" t="s">
        <v>47</v>
      </c>
      <c r="W773" s="44" t="s">
        <v>46</v>
      </c>
      <c r="X773" s="44" t="s">
        <v>46</v>
      </c>
      <c r="Y773" s="44" t="s">
        <v>46</v>
      </c>
      <c r="Z773" s="44" t="s">
        <v>46</v>
      </c>
      <c r="AA773" s="44" t="s">
        <v>46</v>
      </c>
      <c r="AB773" s="44" t="s">
        <v>5455</v>
      </c>
    </row>
    <row r="774" spans="1:28">
      <c r="A774" s="44" t="s">
        <v>155</v>
      </c>
      <c r="B774" s="44" t="s">
        <v>5304</v>
      </c>
      <c r="C774" s="44" t="s">
        <v>5305</v>
      </c>
      <c r="D774" s="44" t="s">
        <v>5456</v>
      </c>
      <c r="E774" s="44" t="s">
        <v>5457</v>
      </c>
      <c r="F774" s="44" t="s">
        <v>5458</v>
      </c>
      <c r="G774" s="44" t="s">
        <v>5459</v>
      </c>
      <c r="H774" s="44">
        <v>128000</v>
      </c>
      <c r="I774" s="44">
        <v>72800</v>
      </c>
      <c r="J774" s="44" t="s">
        <v>2184</v>
      </c>
      <c r="K774" s="44" t="s">
        <v>113</v>
      </c>
      <c r="L774" s="44" t="s">
        <v>38</v>
      </c>
      <c r="M774" s="44" t="s">
        <v>5460</v>
      </c>
      <c r="N774" s="44" t="s">
        <v>572</v>
      </c>
      <c r="O774" s="44" t="s">
        <v>5461</v>
      </c>
      <c r="P774" s="44" t="s">
        <v>46</v>
      </c>
      <c r="Q774" s="44" t="s">
        <v>5462</v>
      </c>
      <c r="R774" s="44" t="s">
        <v>44</v>
      </c>
      <c r="S774" s="44" t="s">
        <v>45</v>
      </c>
      <c r="T774" s="44" t="s">
        <v>46</v>
      </c>
      <c r="U774" s="44" t="s">
        <v>46</v>
      </c>
      <c r="V774" s="44" t="s">
        <v>47</v>
      </c>
      <c r="W774" s="44" t="s">
        <v>46</v>
      </c>
      <c r="X774" s="44" t="s">
        <v>46</v>
      </c>
      <c r="Y774" s="44" t="s">
        <v>5463</v>
      </c>
      <c r="Z774" s="44" t="s">
        <v>46</v>
      </c>
      <c r="AA774" s="44" t="s">
        <v>46</v>
      </c>
      <c r="AB774" s="44" t="s">
        <v>5464</v>
      </c>
    </row>
    <row r="775" spans="1:28">
      <c r="A775" s="44" t="s">
        <v>155</v>
      </c>
      <c r="B775" s="44" t="s">
        <v>5304</v>
      </c>
      <c r="C775" s="44" t="s">
        <v>5305</v>
      </c>
      <c r="D775" s="44" t="s">
        <v>5465</v>
      </c>
      <c r="E775" s="44" t="s">
        <v>5466</v>
      </c>
      <c r="F775" s="44" t="s">
        <v>5467</v>
      </c>
      <c r="G775" s="44" t="s">
        <v>5468</v>
      </c>
      <c r="H775" s="44">
        <v>128000</v>
      </c>
      <c r="I775" s="44">
        <v>72800</v>
      </c>
      <c r="J775" s="44" t="s">
        <v>2184</v>
      </c>
      <c r="K775" s="44" t="s">
        <v>113</v>
      </c>
      <c r="L775" s="44" t="s">
        <v>38</v>
      </c>
      <c r="M775" s="44" t="s">
        <v>5460</v>
      </c>
      <c r="N775" s="44" t="s">
        <v>572</v>
      </c>
      <c r="O775" s="44" t="s">
        <v>5469</v>
      </c>
      <c r="P775" s="44" t="s">
        <v>46</v>
      </c>
      <c r="Q775" s="44" t="s">
        <v>5462</v>
      </c>
      <c r="R775" s="44" t="s">
        <v>44</v>
      </c>
      <c r="S775" s="44" t="s">
        <v>45</v>
      </c>
      <c r="T775" s="44" t="s">
        <v>46</v>
      </c>
      <c r="U775" s="44" t="s">
        <v>46</v>
      </c>
      <c r="V775" s="44" t="s">
        <v>47</v>
      </c>
      <c r="W775" s="44" t="s">
        <v>46</v>
      </c>
      <c r="X775" s="44" t="s">
        <v>46</v>
      </c>
      <c r="Y775" s="44" t="s">
        <v>5463</v>
      </c>
      <c r="Z775" s="44" t="s">
        <v>46</v>
      </c>
      <c r="AA775" s="44" t="s">
        <v>46</v>
      </c>
      <c r="AB775" s="44" t="s">
        <v>5464</v>
      </c>
    </row>
    <row r="776" spans="1:28">
      <c r="A776" s="44" t="s">
        <v>155</v>
      </c>
      <c r="B776" s="44" t="s">
        <v>5304</v>
      </c>
      <c r="C776" s="44" t="s">
        <v>5305</v>
      </c>
      <c r="D776" s="44" t="s">
        <v>5470</v>
      </c>
      <c r="E776" s="44" t="s">
        <v>5471</v>
      </c>
      <c r="F776" s="44" t="s">
        <v>5472</v>
      </c>
      <c r="G776" s="44" t="s">
        <v>5473</v>
      </c>
      <c r="H776" s="44">
        <v>3680</v>
      </c>
      <c r="I776" s="44">
        <v>1999</v>
      </c>
      <c r="J776" s="44" t="s">
        <v>201</v>
      </c>
      <c r="K776" s="44" t="s">
        <v>37</v>
      </c>
      <c r="L776" s="44" t="s">
        <v>38</v>
      </c>
      <c r="M776" s="44" t="s">
        <v>5474</v>
      </c>
      <c r="N776" s="44" t="s">
        <v>572</v>
      </c>
      <c r="O776" s="44" t="s">
        <v>3879</v>
      </c>
      <c r="P776" s="44" t="s">
        <v>46</v>
      </c>
      <c r="Q776" s="44" t="s">
        <v>5475</v>
      </c>
      <c r="R776" s="44" t="s">
        <v>44</v>
      </c>
      <c r="S776" s="44" t="s">
        <v>45</v>
      </c>
      <c r="T776" s="44" t="s">
        <v>46</v>
      </c>
      <c r="U776" s="44" t="s">
        <v>46</v>
      </c>
      <c r="V776" s="44" t="s">
        <v>47</v>
      </c>
      <c r="W776" s="44" t="s">
        <v>46</v>
      </c>
      <c r="X776" s="44" t="s">
        <v>46</v>
      </c>
      <c r="Y776" s="44" t="s">
        <v>46</v>
      </c>
      <c r="Z776" s="44" t="s">
        <v>46</v>
      </c>
      <c r="AA776" s="44" t="s">
        <v>46</v>
      </c>
      <c r="AB776" s="44" t="s">
        <v>5476</v>
      </c>
    </row>
    <row r="777" spans="1:28">
      <c r="A777" s="44" t="s">
        <v>155</v>
      </c>
      <c r="B777" s="44" t="s">
        <v>5304</v>
      </c>
      <c r="C777" s="44" t="s">
        <v>5305</v>
      </c>
      <c r="D777" s="44" t="s">
        <v>5477</v>
      </c>
      <c r="E777" s="44" t="s">
        <v>5478</v>
      </c>
      <c r="F777" s="44" t="s">
        <v>5479</v>
      </c>
      <c r="G777" s="44" t="s">
        <v>5480</v>
      </c>
      <c r="H777" s="44">
        <v>7360</v>
      </c>
      <c r="I777" s="44">
        <v>2999</v>
      </c>
      <c r="J777" s="44" t="s">
        <v>160</v>
      </c>
      <c r="K777" s="44" t="s">
        <v>56</v>
      </c>
      <c r="L777" s="44" t="s">
        <v>38</v>
      </c>
      <c r="M777" s="44" t="s">
        <v>5481</v>
      </c>
      <c r="N777" s="44" t="s">
        <v>572</v>
      </c>
      <c r="O777" s="44" t="s">
        <v>3879</v>
      </c>
      <c r="P777" s="44" t="s">
        <v>46</v>
      </c>
      <c r="Q777" s="44" t="s">
        <v>5475</v>
      </c>
      <c r="R777" s="44" t="s">
        <v>44</v>
      </c>
      <c r="S777" s="44" t="s">
        <v>45</v>
      </c>
      <c r="T777" s="44" t="s">
        <v>46</v>
      </c>
      <c r="U777" s="44" t="s">
        <v>46</v>
      </c>
      <c r="V777" s="44" t="s">
        <v>47</v>
      </c>
      <c r="W777" s="44" t="s">
        <v>46</v>
      </c>
      <c r="X777" s="44" t="s">
        <v>46</v>
      </c>
      <c r="Y777" s="44" t="s">
        <v>46</v>
      </c>
      <c r="Z777" s="44" t="s">
        <v>46</v>
      </c>
      <c r="AA777" s="44" t="s">
        <v>46</v>
      </c>
      <c r="AB777" s="44" t="s">
        <v>5476</v>
      </c>
    </row>
    <row r="778" spans="1:28">
      <c r="A778" s="44" t="s">
        <v>155</v>
      </c>
      <c r="B778" s="44" t="s">
        <v>5304</v>
      </c>
      <c r="C778" s="44" t="s">
        <v>5305</v>
      </c>
      <c r="D778" s="44" t="s">
        <v>5482</v>
      </c>
      <c r="E778" s="44" t="s">
        <v>5483</v>
      </c>
      <c r="F778" s="44" t="s">
        <v>5484</v>
      </c>
      <c r="G778" s="44" t="s">
        <v>5485</v>
      </c>
      <c r="H778" s="44">
        <v>3680</v>
      </c>
      <c r="I778" s="44">
        <v>2480</v>
      </c>
      <c r="J778" s="44" t="s">
        <v>160</v>
      </c>
      <c r="K778" s="44" t="s">
        <v>56</v>
      </c>
      <c r="L778" s="44" t="s">
        <v>38</v>
      </c>
      <c r="M778" s="44" t="s">
        <v>5486</v>
      </c>
      <c r="N778" s="44" t="s">
        <v>1265</v>
      </c>
      <c r="O778" s="44" t="s">
        <v>41</v>
      </c>
      <c r="P778" s="44" t="s">
        <v>46</v>
      </c>
      <c r="Q778" s="44" t="s">
        <v>5487</v>
      </c>
      <c r="R778" s="44" t="s">
        <v>44</v>
      </c>
      <c r="S778" s="44" t="s">
        <v>45</v>
      </c>
      <c r="T778" s="44" t="s">
        <v>46</v>
      </c>
      <c r="U778" s="44" t="s">
        <v>46</v>
      </c>
      <c r="V778" s="44" t="s">
        <v>47</v>
      </c>
      <c r="W778" s="44" t="s">
        <v>46</v>
      </c>
      <c r="X778" s="44" t="s">
        <v>46</v>
      </c>
      <c r="Y778" s="44" t="s">
        <v>46</v>
      </c>
      <c r="Z778" s="44" t="s">
        <v>46</v>
      </c>
      <c r="AA778" s="44" t="s">
        <v>46</v>
      </c>
      <c r="AB778" s="44" t="s">
        <v>5488</v>
      </c>
    </row>
    <row r="779" spans="1:28">
      <c r="A779" s="44" t="s">
        <v>155</v>
      </c>
      <c r="B779" s="44" t="s">
        <v>5304</v>
      </c>
      <c r="C779" s="44" t="s">
        <v>5305</v>
      </c>
      <c r="D779" s="44" t="s">
        <v>5489</v>
      </c>
      <c r="E779" s="44" t="s">
        <v>5490</v>
      </c>
      <c r="F779" s="44" t="s">
        <v>5491</v>
      </c>
      <c r="G779" s="44" t="s">
        <v>5492</v>
      </c>
      <c r="H779" s="44">
        <v>6880</v>
      </c>
      <c r="I779" s="44">
        <v>2680</v>
      </c>
      <c r="J779" s="44" t="s">
        <v>1012</v>
      </c>
      <c r="K779" s="44" t="s">
        <v>71</v>
      </c>
      <c r="L779" s="44" t="s">
        <v>38</v>
      </c>
      <c r="M779" s="44" t="s">
        <v>3654</v>
      </c>
      <c r="N779" s="44" t="s">
        <v>572</v>
      </c>
      <c r="O779" s="44" t="s">
        <v>3879</v>
      </c>
      <c r="P779" s="44" t="s">
        <v>46</v>
      </c>
      <c r="Q779" s="44" t="s">
        <v>5493</v>
      </c>
      <c r="R779" s="44" t="s">
        <v>44</v>
      </c>
      <c r="S779" s="44" t="s">
        <v>45</v>
      </c>
      <c r="T779" s="44" t="s">
        <v>46</v>
      </c>
      <c r="U779" s="44" t="s">
        <v>46</v>
      </c>
      <c r="V779" s="44" t="s">
        <v>47</v>
      </c>
      <c r="W779" s="44" t="s">
        <v>46</v>
      </c>
      <c r="X779" s="44" t="s">
        <v>46</v>
      </c>
      <c r="Y779" s="44" t="s">
        <v>46</v>
      </c>
      <c r="Z779" s="44" t="s">
        <v>46</v>
      </c>
      <c r="AA779" s="44" t="s">
        <v>46</v>
      </c>
      <c r="AB779" s="44" t="s">
        <v>5494</v>
      </c>
    </row>
    <row r="780" spans="1:28">
      <c r="A780" s="44" t="s">
        <v>155</v>
      </c>
      <c r="B780" s="44" t="s">
        <v>5304</v>
      </c>
      <c r="C780" s="44" t="s">
        <v>5305</v>
      </c>
      <c r="D780" s="44" t="s">
        <v>5495</v>
      </c>
      <c r="E780" s="44" t="s">
        <v>5496</v>
      </c>
      <c r="F780" s="44" t="s">
        <v>5497</v>
      </c>
      <c r="G780" s="44" t="s">
        <v>5498</v>
      </c>
      <c r="H780" s="44">
        <v>39800</v>
      </c>
      <c r="I780" s="44">
        <v>19800</v>
      </c>
      <c r="J780" s="44" t="s">
        <v>1040</v>
      </c>
      <c r="K780" s="44" t="s">
        <v>37</v>
      </c>
      <c r="L780" s="44" t="s">
        <v>38</v>
      </c>
      <c r="M780" s="44" t="s">
        <v>5499</v>
      </c>
      <c r="N780" s="44" t="s">
        <v>5346</v>
      </c>
      <c r="O780" s="44" t="s">
        <v>5500</v>
      </c>
      <c r="P780" s="44" t="s">
        <v>46</v>
      </c>
      <c r="Q780" s="44" t="s">
        <v>5501</v>
      </c>
      <c r="R780" s="44" t="s">
        <v>44</v>
      </c>
      <c r="S780" s="44" t="s">
        <v>45</v>
      </c>
      <c r="T780" s="44" t="s">
        <v>46</v>
      </c>
      <c r="U780" s="44" t="s">
        <v>46</v>
      </c>
      <c r="V780" s="44" t="s">
        <v>47</v>
      </c>
      <c r="W780" s="44" t="s">
        <v>46</v>
      </c>
      <c r="X780" s="44" t="s">
        <v>46</v>
      </c>
      <c r="Y780" s="44" t="s">
        <v>5350</v>
      </c>
      <c r="Z780" s="44" t="s">
        <v>46</v>
      </c>
      <c r="AA780" s="44" t="s">
        <v>46</v>
      </c>
      <c r="AB780" s="44" t="s">
        <v>5502</v>
      </c>
    </row>
    <row r="781" spans="1:28">
      <c r="A781" s="44" t="s">
        <v>155</v>
      </c>
      <c r="B781" s="44" t="s">
        <v>5304</v>
      </c>
      <c r="C781" s="44" t="s">
        <v>5305</v>
      </c>
      <c r="D781" s="44" t="s">
        <v>5503</v>
      </c>
      <c r="E781" s="44" t="s">
        <v>5504</v>
      </c>
      <c r="F781" s="44" t="s">
        <v>5505</v>
      </c>
      <c r="G781" s="44" t="s">
        <v>5506</v>
      </c>
      <c r="H781" s="44">
        <v>39800</v>
      </c>
      <c r="I781" s="44">
        <v>19800</v>
      </c>
      <c r="J781" s="44" t="s">
        <v>1040</v>
      </c>
      <c r="K781" s="44" t="s">
        <v>37</v>
      </c>
      <c r="L781" s="44" t="s">
        <v>38</v>
      </c>
      <c r="M781" s="44" t="s">
        <v>5507</v>
      </c>
      <c r="N781" s="44" t="s">
        <v>5346</v>
      </c>
      <c r="O781" s="44" t="s">
        <v>5508</v>
      </c>
      <c r="P781" s="44" t="s">
        <v>46</v>
      </c>
      <c r="Q781" s="44" t="s">
        <v>5501</v>
      </c>
      <c r="R781" s="44" t="s">
        <v>44</v>
      </c>
      <c r="S781" s="44" t="s">
        <v>45</v>
      </c>
      <c r="T781" s="44" t="s">
        <v>46</v>
      </c>
      <c r="U781" s="44" t="s">
        <v>46</v>
      </c>
      <c r="V781" s="44" t="s">
        <v>47</v>
      </c>
      <c r="W781" s="44" t="s">
        <v>46</v>
      </c>
      <c r="X781" s="44" t="s">
        <v>46</v>
      </c>
      <c r="Y781" s="44" t="s">
        <v>5350</v>
      </c>
      <c r="Z781" s="44" t="s">
        <v>46</v>
      </c>
      <c r="AA781" s="44" t="s">
        <v>46</v>
      </c>
      <c r="AB781" s="44" t="s">
        <v>5502</v>
      </c>
    </row>
    <row r="782" spans="1:28">
      <c r="A782" s="44" t="s">
        <v>155</v>
      </c>
      <c r="B782" s="44" t="s">
        <v>5304</v>
      </c>
      <c r="C782" s="44" t="s">
        <v>5305</v>
      </c>
      <c r="D782" s="44" t="s">
        <v>5509</v>
      </c>
      <c r="E782" s="44" t="s">
        <v>5510</v>
      </c>
      <c r="F782" s="44" t="s">
        <v>5511</v>
      </c>
      <c r="G782" s="44" t="s">
        <v>5512</v>
      </c>
      <c r="H782" s="44">
        <v>5280</v>
      </c>
      <c r="I782" s="44">
        <v>2680</v>
      </c>
      <c r="J782" s="44" t="s">
        <v>1582</v>
      </c>
      <c r="K782" s="44" t="s">
        <v>71</v>
      </c>
      <c r="L782" s="44" t="s">
        <v>38</v>
      </c>
      <c r="M782" s="44" t="s">
        <v>4169</v>
      </c>
      <c r="N782" s="44" t="s">
        <v>572</v>
      </c>
      <c r="O782" s="44" t="s">
        <v>627</v>
      </c>
      <c r="P782" s="44" t="s">
        <v>5513</v>
      </c>
      <c r="Q782" s="44" t="s">
        <v>5514</v>
      </c>
      <c r="R782" s="44" t="s">
        <v>44</v>
      </c>
      <c r="S782" s="44" t="s">
        <v>45</v>
      </c>
      <c r="T782" s="44" t="s">
        <v>46</v>
      </c>
      <c r="U782" s="44" t="s">
        <v>46</v>
      </c>
      <c r="V782" s="44" t="s">
        <v>47</v>
      </c>
      <c r="W782" s="44" t="s">
        <v>46</v>
      </c>
      <c r="X782" s="44" t="s">
        <v>46</v>
      </c>
      <c r="Y782" s="44" t="s">
        <v>46</v>
      </c>
      <c r="Z782" s="44" t="s">
        <v>46</v>
      </c>
      <c r="AA782" s="44" t="s">
        <v>46</v>
      </c>
      <c r="AB782" s="44" t="s">
        <v>5515</v>
      </c>
    </row>
    <row r="783" spans="1:28">
      <c r="A783" s="44" t="s">
        <v>155</v>
      </c>
      <c r="B783" s="44" t="s">
        <v>5304</v>
      </c>
      <c r="C783" s="44" t="s">
        <v>5305</v>
      </c>
      <c r="D783" s="44" t="s">
        <v>5516</v>
      </c>
      <c r="E783" s="44" t="s">
        <v>5517</v>
      </c>
      <c r="F783" s="44" t="s">
        <v>5518</v>
      </c>
      <c r="G783" s="44" t="s">
        <v>5519</v>
      </c>
      <c r="H783" s="44">
        <v>3680</v>
      </c>
      <c r="I783" s="44">
        <v>2280</v>
      </c>
      <c r="J783" s="44" t="s">
        <v>1582</v>
      </c>
      <c r="K783" s="44" t="s">
        <v>71</v>
      </c>
      <c r="L783" s="44" t="s">
        <v>38</v>
      </c>
      <c r="M783" s="44" t="s">
        <v>4169</v>
      </c>
      <c r="N783" s="44" t="s">
        <v>572</v>
      </c>
      <c r="O783" s="44" t="s">
        <v>473</v>
      </c>
      <c r="P783" s="44" t="s">
        <v>5520</v>
      </c>
      <c r="Q783" s="44" t="s">
        <v>5521</v>
      </c>
      <c r="R783" s="44" t="s">
        <v>44</v>
      </c>
      <c r="S783" s="44" t="s">
        <v>45</v>
      </c>
      <c r="T783" s="44" t="s">
        <v>46</v>
      </c>
      <c r="U783" s="44" t="s">
        <v>46</v>
      </c>
      <c r="V783" s="44" t="s">
        <v>47</v>
      </c>
      <c r="W783" s="44" t="s">
        <v>46</v>
      </c>
      <c r="X783" s="44" t="s">
        <v>46</v>
      </c>
      <c r="Y783" s="44" t="s">
        <v>46</v>
      </c>
      <c r="Z783" s="44" t="s">
        <v>46</v>
      </c>
      <c r="AA783" s="44" t="s">
        <v>46</v>
      </c>
      <c r="AB783" s="44" t="s">
        <v>5522</v>
      </c>
    </row>
    <row r="784" spans="1:28">
      <c r="A784" s="44" t="s">
        <v>155</v>
      </c>
      <c r="B784" s="44" t="s">
        <v>5304</v>
      </c>
      <c r="C784" s="44" t="s">
        <v>5305</v>
      </c>
      <c r="D784" s="44" t="s">
        <v>5523</v>
      </c>
      <c r="E784" s="44" t="s">
        <v>5524</v>
      </c>
      <c r="F784" s="44" t="s">
        <v>5525</v>
      </c>
      <c r="G784" s="44" t="s">
        <v>5526</v>
      </c>
      <c r="H784" s="44">
        <v>3980</v>
      </c>
      <c r="I784" s="44">
        <v>2980</v>
      </c>
      <c r="J784" s="44" t="s">
        <v>160</v>
      </c>
      <c r="K784" s="44" t="s">
        <v>56</v>
      </c>
      <c r="L784" s="44" t="s">
        <v>38</v>
      </c>
      <c r="M784" s="44" t="s">
        <v>5527</v>
      </c>
      <c r="N784" s="44" t="s">
        <v>572</v>
      </c>
      <c r="O784" s="44" t="s">
        <v>3879</v>
      </c>
      <c r="P784" s="44" t="s">
        <v>5528</v>
      </c>
      <c r="Q784" s="44" t="s">
        <v>5529</v>
      </c>
      <c r="R784" s="44" t="s">
        <v>44</v>
      </c>
      <c r="S784" s="44" t="s">
        <v>45</v>
      </c>
      <c r="T784" s="44" t="s">
        <v>46</v>
      </c>
      <c r="U784" s="44" t="s">
        <v>46</v>
      </c>
      <c r="V784" s="44" t="s">
        <v>46</v>
      </c>
      <c r="W784" s="44" t="s">
        <v>46</v>
      </c>
      <c r="X784" s="44" t="s">
        <v>46</v>
      </c>
      <c r="Y784" s="44" t="s">
        <v>46</v>
      </c>
      <c r="Z784" s="44" t="s">
        <v>46</v>
      </c>
      <c r="AA784" s="44" t="s">
        <v>46</v>
      </c>
      <c r="AB784" s="44" t="s">
        <v>5530</v>
      </c>
    </row>
    <row r="785" spans="1:28">
      <c r="A785" s="44" t="s">
        <v>155</v>
      </c>
      <c r="B785" s="44" t="s">
        <v>5304</v>
      </c>
      <c r="C785" s="44" t="s">
        <v>5305</v>
      </c>
      <c r="D785" s="44" t="s">
        <v>5531</v>
      </c>
      <c r="E785" s="44" t="s">
        <v>5532</v>
      </c>
      <c r="F785" s="44" t="s">
        <v>5533</v>
      </c>
      <c r="G785" s="44" t="s">
        <v>5534</v>
      </c>
      <c r="H785" s="44">
        <v>15600</v>
      </c>
      <c r="I785" s="44">
        <v>10800</v>
      </c>
      <c r="J785" s="44" t="s">
        <v>4563</v>
      </c>
      <c r="K785" s="44" t="s">
        <v>37</v>
      </c>
      <c r="L785" s="44" t="s">
        <v>38</v>
      </c>
      <c r="M785" s="44" t="s">
        <v>5535</v>
      </c>
      <c r="N785" s="44" t="s">
        <v>572</v>
      </c>
      <c r="O785" s="44" t="s">
        <v>5536</v>
      </c>
      <c r="P785" s="44" t="s">
        <v>5537</v>
      </c>
      <c r="Q785" s="44" t="s">
        <v>5538</v>
      </c>
      <c r="R785" s="44" t="s">
        <v>44</v>
      </c>
      <c r="S785" s="44" t="s">
        <v>45</v>
      </c>
      <c r="T785" s="44" t="s">
        <v>46</v>
      </c>
      <c r="U785" s="44" t="s">
        <v>46</v>
      </c>
      <c r="V785" s="44" t="s">
        <v>46</v>
      </c>
      <c r="W785" s="44" t="s">
        <v>46</v>
      </c>
      <c r="X785" s="44" t="s">
        <v>46</v>
      </c>
      <c r="Y785" s="44" t="s">
        <v>5539</v>
      </c>
      <c r="Z785" s="44" t="s">
        <v>46</v>
      </c>
      <c r="AA785" s="44" t="s">
        <v>46</v>
      </c>
      <c r="AB785" s="44" t="s">
        <v>5540</v>
      </c>
    </row>
    <row r="786" spans="1:28">
      <c r="A786" s="44" t="s">
        <v>155</v>
      </c>
      <c r="B786" s="44" t="s">
        <v>5304</v>
      </c>
      <c r="C786" s="44" t="s">
        <v>5305</v>
      </c>
      <c r="D786" s="44" t="s">
        <v>5541</v>
      </c>
      <c r="E786" s="44" t="s">
        <v>5542</v>
      </c>
      <c r="F786" s="44" t="s">
        <v>5543</v>
      </c>
      <c r="G786" s="44" t="s">
        <v>5544</v>
      </c>
      <c r="H786" s="44">
        <v>56800</v>
      </c>
      <c r="I786" s="44">
        <v>29800</v>
      </c>
      <c r="J786" s="44" t="s">
        <v>2110</v>
      </c>
      <c r="K786" s="44" t="s">
        <v>71</v>
      </c>
      <c r="L786" s="44" t="s">
        <v>38</v>
      </c>
      <c r="M786" s="44" t="s">
        <v>2111</v>
      </c>
      <c r="N786" s="44" t="s">
        <v>572</v>
      </c>
      <c r="O786" s="44" t="s">
        <v>5545</v>
      </c>
      <c r="P786" s="44" t="s">
        <v>5546</v>
      </c>
      <c r="Q786" s="44" t="s">
        <v>5547</v>
      </c>
      <c r="R786" s="44" t="s">
        <v>44</v>
      </c>
      <c r="S786" s="44" t="s">
        <v>45</v>
      </c>
      <c r="T786" s="44" t="s">
        <v>46</v>
      </c>
      <c r="U786" s="44" t="s">
        <v>46</v>
      </c>
      <c r="V786" s="44" t="s">
        <v>46</v>
      </c>
      <c r="W786" s="44" t="s">
        <v>46</v>
      </c>
      <c r="X786" s="44" t="s">
        <v>46</v>
      </c>
      <c r="Y786" s="44" t="s">
        <v>46</v>
      </c>
      <c r="Z786" s="44" t="s">
        <v>46</v>
      </c>
      <c r="AA786" s="44" t="s">
        <v>46</v>
      </c>
      <c r="AB786" s="44" t="s">
        <v>5548</v>
      </c>
    </row>
    <row r="787" spans="1:28">
      <c r="A787" s="44" t="s">
        <v>155</v>
      </c>
      <c r="B787" s="44" t="s">
        <v>5304</v>
      </c>
      <c r="C787" s="44" t="s">
        <v>5305</v>
      </c>
      <c r="D787" s="44" t="s">
        <v>5549</v>
      </c>
      <c r="E787" s="44" t="s">
        <v>5550</v>
      </c>
      <c r="F787" s="44" t="s">
        <v>5551</v>
      </c>
      <c r="G787" s="44" t="s">
        <v>5552</v>
      </c>
      <c r="H787" s="44">
        <v>56800</v>
      </c>
      <c r="I787" s="44">
        <v>29800</v>
      </c>
      <c r="J787" s="44" t="s">
        <v>2110</v>
      </c>
      <c r="K787" s="44" t="s">
        <v>71</v>
      </c>
      <c r="L787" s="44" t="s">
        <v>38</v>
      </c>
      <c r="M787" s="44" t="s">
        <v>2111</v>
      </c>
      <c r="N787" s="44" t="s">
        <v>572</v>
      </c>
      <c r="O787" s="44" t="s">
        <v>590</v>
      </c>
      <c r="P787" s="44" t="s">
        <v>5546</v>
      </c>
      <c r="Q787" s="44" t="s">
        <v>5547</v>
      </c>
      <c r="R787" s="44" t="s">
        <v>44</v>
      </c>
      <c r="S787" s="44" t="s">
        <v>45</v>
      </c>
      <c r="T787" s="44" t="s">
        <v>46</v>
      </c>
      <c r="U787" s="44" t="s">
        <v>46</v>
      </c>
      <c r="V787" s="44" t="s">
        <v>46</v>
      </c>
      <c r="W787" s="44" t="s">
        <v>46</v>
      </c>
      <c r="X787" s="44" t="s">
        <v>46</v>
      </c>
      <c r="Y787" s="44" t="s">
        <v>46</v>
      </c>
      <c r="Z787" s="44" t="s">
        <v>46</v>
      </c>
      <c r="AA787" s="44" t="s">
        <v>46</v>
      </c>
      <c r="AB787" s="44" t="s">
        <v>5548</v>
      </c>
    </row>
    <row r="788" spans="1:28">
      <c r="A788" s="44" t="s">
        <v>155</v>
      </c>
      <c r="B788" s="44" t="s">
        <v>5304</v>
      </c>
      <c r="C788" s="44" t="s">
        <v>5305</v>
      </c>
      <c r="D788" s="44" t="s">
        <v>5553</v>
      </c>
      <c r="E788" s="44" t="s">
        <v>5554</v>
      </c>
      <c r="F788" s="44" t="s">
        <v>5555</v>
      </c>
      <c r="G788" s="44" t="s">
        <v>5556</v>
      </c>
      <c r="H788" s="44">
        <v>17800</v>
      </c>
      <c r="I788" s="44">
        <v>12800</v>
      </c>
      <c r="J788" s="44" t="s">
        <v>5557</v>
      </c>
      <c r="K788" s="44" t="s">
        <v>37</v>
      </c>
      <c r="L788" s="44" t="s">
        <v>38</v>
      </c>
      <c r="M788" s="44" t="s">
        <v>5558</v>
      </c>
      <c r="N788" s="44" t="s">
        <v>5346</v>
      </c>
      <c r="O788" s="44" t="s">
        <v>183</v>
      </c>
      <c r="P788" s="44" t="s">
        <v>5559</v>
      </c>
      <c r="Q788" s="44" t="s">
        <v>5560</v>
      </c>
      <c r="R788" s="44" t="s">
        <v>44</v>
      </c>
      <c r="S788" s="44" t="s">
        <v>45</v>
      </c>
      <c r="T788" s="44" t="s">
        <v>46</v>
      </c>
      <c r="U788" s="44" t="s">
        <v>46</v>
      </c>
      <c r="V788" s="44" t="s">
        <v>46</v>
      </c>
      <c r="W788" s="44" t="s">
        <v>46</v>
      </c>
      <c r="X788" s="44" t="s">
        <v>46</v>
      </c>
      <c r="Y788" s="44" t="s">
        <v>5561</v>
      </c>
      <c r="Z788" s="44" t="s">
        <v>46</v>
      </c>
      <c r="AA788" s="44" t="s">
        <v>46</v>
      </c>
      <c r="AB788" s="44" t="s">
        <v>5562</v>
      </c>
    </row>
    <row r="789" spans="1:28">
      <c r="A789" s="44" t="s">
        <v>155</v>
      </c>
      <c r="B789" s="44" t="s">
        <v>5304</v>
      </c>
      <c r="C789" s="44" t="s">
        <v>5305</v>
      </c>
      <c r="D789" s="44" t="s">
        <v>5563</v>
      </c>
      <c r="E789" s="44" t="s">
        <v>5564</v>
      </c>
      <c r="F789" s="44" t="s">
        <v>5565</v>
      </c>
      <c r="G789" s="44" t="s">
        <v>5566</v>
      </c>
      <c r="H789" s="44">
        <v>108000</v>
      </c>
      <c r="I789" s="44">
        <v>69800</v>
      </c>
      <c r="J789" s="44" t="s">
        <v>46</v>
      </c>
      <c r="K789" s="44" t="s">
        <v>71</v>
      </c>
      <c r="L789" s="44" t="s">
        <v>38</v>
      </c>
      <c r="M789" s="44" t="s">
        <v>46</v>
      </c>
      <c r="N789" s="44" t="s">
        <v>572</v>
      </c>
      <c r="O789" s="44" t="s">
        <v>5567</v>
      </c>
      <c r="P789" s="44" t="s">
        <v>46</v>
      </c>
      <c r="Q789" s="44" t="s">
        <v>5568</v>
      </c>
      <c r="R789" s="44" t="s">
        <v>44</v>
      </c>
      <c r="S789" s="44" t="s">
        <v>45</v>
      </c>
      <c r="T789" s="44" t="s">
        <v>46</v>
      </c>
      <c r="U789" s="44" t="s">
        <v>46</v>
      </c>
      <c r="V789" s="44" t="s">
        <v>47</v>
      </c>
      <c r="W789" s="44" t="s">
        <v>46</v>
      </c>
      <c r="X789" s="44" t="s">
        <v>46</v>
      </c>
      <c r="Y789" s="44" t="s">
        <v>46</v>
      </c>
      <c r="Z789" s="44" t="s">
        <v>46</v>
      </c>
      <c r="AA789" s="44" t="s">
        <v>46</v>
      </c>
      <c r="AB789" s="44" t="s">
        <v>5569</v>
      </c>
    </row>
    <row r="790" spans="1:28">
      <c r="A790" s="44" t="s">
        <v>155</v>
      </c>
      <c r="B790" s="44" t="s">
        <v>5304</v>
      </c>
      <c r="C790" s="44" t="s">
        <v>5305</v>
      </c>
      <c r="D790" s="44" t="s">
        <v>5570</v>
      </c>
      <c r="E790" s="44" t="s">
        <v>5571</v>
      </c>
      <c r="F790" s="44" t="s">
        <v>5572</v>
      </c>
      <c r="G790" s="44" t="s">
        <v>5573</v>
      </c>
      <c r="H790" s="44">
        <v>108000</v>
      </c>
      <c r="I790" s="44">
        <v>69800</v>
      </c>
      <c r="J790" s="44" t="s">
        <v>46</v>
      </c>
      <c r="K790" s="44" t="s">
        <v>71</v>
      </c>
      <c r="L790" s="44" t="s">
        <v>38</v>
      </c>
      <c r="M790" s="44" t="s">
        <v>46</v>
      </c>
      <c r="N790" s="44" t="s">
        <v>572</v>
      </c>
      <c r="O790" s="44" t="s">
        <v>5574</v>
      </c>
      <c r="P790" s="44" t="s">
        <v>46</v>
      </c>
      <c r="Q790" s="44" t="s">
        <v>5568</v>
      </c>
      <c r="R790" s="44" t="s">
        <v>44</v>
      </c>
      <c r="S790" s="44" t="s">
        <v>45</v>
      </c>
      <c r="T790" s="44" t="s">
        <v>46</v>
      </c>
      <c r="U790" s="44" t="s">
        <v>46</v>
      </c>
      <c r="V790" s="44" t="s">
        <v>47</v>
      </c>
      <c r="W790" s="44" t="s">
        <v>46</v>
      </c>
      <c r="X790" s="44" t="s">
        <v>46</v>
      </c>
      <c r="Y790" s="44" t="s">
        <v>46</v>
      </c>
      <c r="Z790" s="44" t="s">
        <v>46</v>
      </c>
      <c r="AA790" s="44" t="s">
        <v>46</v>
      </c>
      <c r="AB790" s="44" t="s">
        <v>5575</v>
      </c>
    </row>
    <row r="791" spans="1:28">
      <c r="A791" s="44" t="s">
        <v>637</v>
      </c>
      <c r="B791" s="44" t="s">
        <v>5576</v>
      </c>
      <c r="C791" s="44" t="s">
        <v>1955</v>
      </c>
      <c r="D791" s="44" t="s">
        <v>5577</v>
      </c>
      <c r="E791" s="44" t="s">
        <v>5578</v>
      </c>
      <c r="F791" s="44" t="s">
        <v>5579</v>
      </c>
      <c r="G791" s="44" t="s">
        <v>5580</v>
      </c>
      <c r="H791" s="44">
        <v>1690</v>
      </c>
      <c r="I791" s="44">
        <v>1550</v>
      </c>
      <c r="J791" s="44" t="s">
        <v>46</v>
      </c>
      <c r="K791" s="44" t="s">
        <v>46</v>
      </c>
      <c r="L791" s="44" t="s">
        <v>181</v>
      </c>
      <c r="M791" s="44" t="s">
        <v>5581</v>
      </c>
      <c r="N791" s="44" t="s">
        <v>2173</v>
      </c>
      <c r="O791" s="44" t="s">
        <v>5582</v>
      </c>
      <c r="P791" s="44" t="s">
        <v>1963</v>
      </c>
      <c r="Q791" s="44" t="s">
        <v>5583</v>
      </c>
      <c r="R791" s="44" t="s">
        <v>949</v>
      </c>
      <c r="S791" s="44" t="s">
        <v>45</v>
      </c>
      <c r="T791" s="44" t="s">
        <v>46</v>
      </c>
      <c r="U791" s="44" t="s">
        <v>46</v>
      </c>
      <c r="V791" s="44" t="s">
        <v>986</v>
      </c>
      <c r="W791" s="44" t="s">
        <v>46</v>
      </c>
      <c r="X791" s="44" t="s">
        <v>46</v>
      </c>
      <c r="Y791" s="44" t="s">
        <v>46</v>
      </c>
      <c r="Z791" s="44" t="s">
        <v>46</v>
      </c>
      <c r="AA791" s="44" t="s">
        <v>46</v>
      </c>
      <c r="AB791" s="44" t="s">
        <v>46</v>
      </c>
    </row>
    <row r="792" spans="1:28">
      <c r="A792" s="44" t="s">
        <v>637</v>
      </c>
      <c r="B792" s="44" t="s">
        <v>5576</v>
      </c>
      <c r="C792" s="44" t="s">
        <v>1955</v>
      </c>
      <c r="D792" s="44" t="s">
        <v>5584</v>
      </c>
      <c r="E792" s="44" t="s">
        <v>5585</v>
      </c>
      <c r="F792" s="44" t="s">
        <v>5586</v>
      </c>
      <c r="G792" s="44" t="s">
        <v>5587</v>
      </c>
      <c r="H792" s="44">
        <v>1690</v>
      </c>
      <c r="I792" s="44">
        <v>1550</v>
      </c>
      <c r="J792" s="44" t="s">
        <v>46</v>
      </c>
      <c r="K792" s="44" t="s">
        <v>46</v>
      </c>
      <c r="L792" s="44" t="s">
        <v>38</v>
      </c>
      <c r="M792" s="44" t="s">
        <v>5588</v>
      </c>
      <c r="N792" s="44" t="s">
        <v>2173</v>
      </c>
      <c r="O792" s="44" t="s">
        <v>5582</v>
      </c>
      <c r="P792" s="44" t="s">
        <v>1963</v>
      </c>
      <c r="Q792" s="44" t="s">
        <v>5583</v>
      </c>
      <c r="R792" s="44" t="s">
        <v>949</v>
      </c>
      <c r="S792" s="44" t="s">
        <v>45</v>
      </c>
      <c r="T792" s="44" t="s">
        <v>46</v>
      </c>
      <c r="U792" s="44" t="s">
        <v>46</v>
      </c>
      <c r="V792" s="44" t="s">
        <v>986</v>
      </c>
      <c r="W792" s="44" t="s">
        <v>46</v>
      </c>
      <c r="X792" s="44" t="s">
        <v>46</v>
      </c>
      <c r="Y792" s="44" t="s">
        <v>46</v>
      </c>
      <c r="Z792" s="44" t="s">
        <v>46</v>
      </c>
      <c r="AA792" s="44" t="s">
        <v>46</v>
      </c>
      <c r="AB792" s="44" t="s">
        <v>46</v>
      </c>
    </row>
    <row r="793" spans="1:28">
      <c r="A793" s="44" t="s">
        <v>637</v>
      </c>
      <c r="B793" s="44" t="s">
        <v>5576</v>
      </c>
      <c r="C793" s="44" t="s">
        <v>1955</v>
      </c>
      <c r="D793" s="44" t="s">
        <v>5589</v>
      </c>
      <c r="E793" s="44" t="s">
        <v>5590</v>
      </c>
      <c r="F793" s="44" t="s">
        <v>5591</v>
      </c>
      <c r="G793" s="44" t="s">
        <v>5592</v>
      </c>
      <c r="H793" s="44">
        <v>1690</v>
      </c>
      <c r="I793" s="44">
        <v>1550</v>
      </c>
      <c r="J793" s="44" t="s">
        <v>46</v>
      </c>
      <c r="K793" s="44" t="s">
        <v>46</v>
      </c>
      <c r="L793" s="44" t="s">
        <v>181</v>
      </c>
      <c r="M793" s="44" t="s">
        <v>5581</v>
      </c>
      <c r="N793" s="44" t="s">
        <v>2173</v>
      </c>
      <c r="O793" s="44" t="s">
        <v>5582</v>
      </c>
      <c r="P793" s="44" t="s">
        <v>1963</v>
      </c>
      <c r="Q793" s="44" t="s">
        <v>46</v>
      </c>
      <c r="R793" s="44" t="s">
        <v>949</v>
      </c>
      <c r="S793" s="44" t="s">
        <v>45</v>
      </c>
      <c r="T793" s="44" t="s">
        <v>46</v>
      </c>
      <c r="U793" s="44" t="s">
        <v>46</v>
      </c>
      <c r="V793" s="44" t="s">
        <v>986</v>
      </c>
      <c r="W793" s="44" t="s">
        <v>46</v>
      </c>
      <c r="X793" s="44" t="s">
        <v>46</v>
      </c>
      <c r="Y793" s="44" t="s">
        <v>46</v>
      </c>
      <c r="Z793" s="44" t="s">
        <v>46</v>
      </c>
      <c r="AA793" s="44" t="s">
        <v>46</v>
      </c>
      <c r="AB793" s="44" t="s">
        <v>5593</v>
      </c>
    </row>
    <row r="794" spans="1:28">
      <c r="A794" s="44" t="s">
        <v>637</v>
      </c>
      <c r="B794" s="44" t="s">
        <v>5576</v>
      </c>
      <c r="C794" s="44" t="s">
        <v>1955</v>
      </c>
      <c r="D794" s="44" t="s">
        <v>5594</v>
      </c>
      <c r="E794" s="44" t="s">
        <v>5595</v>
      </c>
      <c r="F794" s="44" t="s">
        <v>5596</v>
      </c>
      <c r="G794" s="44" t="s">
        <v>5597</v>
      </c>
      <c r="H794" s="44">
        <v>2090</v>
      </c>
      <c r="I794" s="44">
        <v>2090</v>
      </c>
      <c r="J794" s="44" t="s">
        <v>5598</v>
      </c>
      <c r="K794" s="44" t="s">
        <v>181</v>
      </c>
      <c r="L794" s="44" t="s">
        <v>181</v>
      </c>
      <c r="M794" s="44" t="s">
        <v>46</v>
      </c>
      <c r="N794" s="44" t="s">
        <v>2173</v>
      </c>
      <c r="O794" s="44" t="s">
        <v>5599</v>
      </c>
      <c r="P794" s="44" t="s">
        <v>1963</v>
      </c>
      <c r="Q794" s="44" t="s">
        <v>46</v>
      </c>
      <c r="R794" s="44" t="s">
        <v>44</v>
      </c>
      <c r="S794" s="44" t="s">
        <v>45</v>
      </c>
      <c r="T794" s="44" t="s">
        <v>46</v>
      </c>
      <c r="U794" s="44" t="s">
        <v>46</v>
      </c>
      <c r="V794" s="44" t="s">
        <v>986</v>
      </c>
      <c r="W794" s="44" t="s">
        <v>46</v>
      </c>
      <c r="X794" s="44" t="s">
        <v>46</v>
      </c>
      <c r="Y794" s="44" t="s">
        <v>46</v>
      </c>
      <c r="Z794" s="44" t="s">
        <v>46</v>
      </c>
      <c r="AA794" s="44" t="s">
        <v>46</v>
      </c>
      <c r="AB794" s="44" t="s">
        <v>5600</v>
      </c>
    </row>
    <row r="795" spans="1:28">
      <c r="A795" s="44" t="s">
        <v>637</v>
      </c>
      <c r="B795" s="44" t="s">
        <v>5576</v>
      </c>
      <c r="C795" s="44" t="s">
        <v>1955</v>
      </c>
      <c r="D795" s="44" t="s">
        <v>5601</v>
      </c>
      <c r="E795" s="44" t="s">
        <v>5602</v>
      </c>
      <c r="F795" s="44" t="s">
        <v>5603</v>
      </c>
      <c r="G795" s="44" t="s">
        <v>5604</v>
      </c>
      <c r="H795" s="44">
        <v>1690</v>
      </c>
      <c r="I795" s="44">
        <v>1550</v>
      </c>
      <c r="J795" s="44" t="s">
        <v>46</v>
      </c>
      <c r="K795" s="44" t="s">
        <v>46</v>
      </c>
      <c r="L795" s="44" t="s">
        <v>181</v>
      </c>
      <c r="M795" s="44" t="s">
        <v>5605</v>
      </c>
      <c r="N795" s="44" t="s">
        <v>2173</v>
      </c>
      <c r="O795" s="44" t="s">
        <v>5582</v>
      </c>
      <c r="P795" s="44" t="s">
        <v>1963</v>
      </c>
      <c r="Q795" s="44" t="s">
        <v>46</v>
      </c>
      <c r="R795" s="44" t="s">
        <v>44</v>
      </c>
      <c r="S795" s="44" t="s">
        <v>45</v>
      </c>
      <c r="T795" s="44" t="s">
        <v>46</v>
      </c>
      <c r="U795" s="44" t="s">
        <v>46</v>
      </c>
      <c r="V795" s="44" t="s">
        <v>986</v>
      </c>
      <c r="W795" s="44" t="s">
        <v>46</v>
      </c>
      <c r="X795" s="44" t="s">
        <v>46</v>
      </c>
      <c r="Y795" s="44" t="s">
        <v>46</v>
      </c>
      <c r="Z795" s="44" t="s">
        <v>46</v>
      </c>
      <c r="AA795" s="44" t="s">
        <v>46</v>
      </c>
      <c r="AB795" s="44" t="s">
        <v>46</v>
      </c>
    </row>
    <row r="796" spans="1:28">
      <c r="A796" s="44" t="s">
        <v>637</v>
      </c>
      <c r="B796" s="44" t="s">
        <v>5576</v>
      </c>
      <c r="C796" s="44" t="s">
        <v>1955</v>
      </c>
      <c r="D796" s="44" t="s">
        <v>5606</v>
      </c>
      <c r="E796" s="44" t="s">
        <v>5607</v>
      </c>
      <c r="F796" s="44" t="s">
        <v>5608</v>
      </c>
      <c r="G796" s="44" t="s">
        <v>5609</v>
      </c>
      <c r="H796" s="44">
        <v>10480</v>
      </c>
      <c r="I796" s="44">
        <v>10480</v>
      </c>
      <c r="J796" s="44" t="s">
        <v>5610</v>
      </c>
      <c r="K796" s="44" t="s">
        <v>181</v>
      </c>
      <c r="L796" s="44" t="s">
        <v>181</v>
      </c>
      <c r="M796" s="44" t="s">
        <v>5611</v>
      </c>
      <c r="N796" s="44" t="s">
        <v>5612</v>
      </c>
      <c r="O796" s="44" t="s">
        <v>5599</v>
      </c>
      <c r="P796" s="44" t="s">
        <v>2166</v>
      </c>
      <c r="Q796" s="44" t="s">
        <v>46</v>
      </c>
      <c r="R796" s="44" t="s">
        <v>44</v>
      </c>
      <c r="S796" s="44" t="s">
        <v>45</v>
      </c>
      <c r="T796" s="44" t="s">
        <v>46</v>
      </c>
      <c r="U796" s="44" t="s">
        <v>46</v>
      </c>
      <c r="V796" s="44" t="s">
        <v>47</v>
      </c>
      <c r="W796" s="44" t="s">
        <v>46</v>
      </c>
      <c r="X796" s="44" t="s">
        <v>46</v>
      </c>
      <c r="Y796" s="44" t="s">
        <v>46</v>
      </c>
      <c r="Z796" s="44" t="s">
        <v>46</v>
      </c>
      <c r="AA796" s="44" t="s">
        <v>46</v>
      </c>
      <c r="AB796" s="44" t="s">
        <v>5613</v>
      </c>
    </row>
    <row r="797" spans="1:28">
      <c r="A797" s="44" t="s">
        <v>637</v>
      </c>
      <c r="B797" s="44" t="s">
        <v>5576</v>
      </c>
      <c r="C797" s="44" t="s">
        <v>1955</v>
      </c>
      <c r="D797" s="44" t="s">
        <v>5614</v>
      </c>
      <c r="E797" s="44" t="s">
        <v>5615</v>
      </c>
      <c r="F797" s="44" t="s">
        <v>5616</v>
      </c>
      <c r="G797" s="44" t="s">
        <v>5617</v>
      </c>
      <c r="H797" s="44">
        <v>10480</v>
      </c>
      <c r="I797" s="44">
        <v>10480</v>
      </c>
      <c r="J797" s="44" t="s">
        <v>5610</v>
      </c>
      <c r="K797" s="44" t="s">
        <v>181</v>
      </c>
      <c r="L797" s="44" t="s">
        <v>181</v>
      </c>
      <c r="M797" s="44" t="s">
        <v>5611</v>
      </c>
      <c r="N797" s="44" t="s">
        <v>5612</v>
      </c>
      <c r="O797" s="44" t="s">
        <v>5599</v>
      </c>
      <c r="P797" s="44" t="s">
        <v>2166</v>
      </c>
      <c r="Q797" s="44" t="s">
        <v>46</v>
      </c>
      <c r="R797" s="44" t="s">
        <v>44</v>
      </c>
      <c r="S797" s="44" t="s">
        <v>45</v>
      </c>
      <c r="T797" s="44" t="s">
        <v>46</v>
      </c>
      <c r="U797" s="44" t="s">
        <v>46</v>
      </c>
      <c r="V797" s="44" t="s">
        <v>47</v>
      </c>
      <c r="W797" s="44" t="s">
        <v>46</v>
      </c>
      <c r="X797" s="44" t="s">
        <v>46</v>
      </c>
      <c r="Y797" s="44" t="s">
        <v>46</v>
      </c>
      <c r="Z797" s="44" t="s">
        <v>46</v>
      </c>
      <c r="AA797" s="44" t="s">
        <v>46</v>
      </c>
      <c r="AB797" s="44" t="s">
        <v>5613</v>
      </c>
    </row>
    <row r="798" spans="1:28">
      <c r="A798" s="44" t="s">
        <v>637</v>
      </c>
      <c r="B798" s="44" t="s">
        <v>5576</v>
      </c>
      <c r="C798" s="44" t="s">
        <v>1955</v>
      </c>
      <c r="D798" s="44" t="s">
        <v>5618</v>
      </c>
      <c r="E798" s="44" t="s">
        <v>5619</v>
      </c>
      <c r="F798" s="44" t="s">
        <v>5620</v>
      </c>
      <c r="G798" s="44" t="s">
        <v>5621</v>
      </c>
      <c r="H798" s="44">
        <v>1550</v>
      </c>
      <c r="I798" s="44">
        <v>1550</v>
      </c>
      <c r="J798" s="44" t="s">
        <v>46</v>
      </c>
      <c r="K798" s="44" t="s">
        <v>46</v>
      </c>
      <c r="L798" s="44" t="s">
        <v>38</v>
      </c>
      <c r="M798" s="44" t="s">
        <v>5622</v>
      </c>
      <c r="N798" s="44" t="s">
        <v>2173</v>
      </c>
      <c r="O798" s="44" t="s">
        <v>5582</v>
      </c>
      <c r="P798" s="44" t="s">
        <v>1963</v>
      </c>
      <c r="Q798" s="44" t="s">
        <v>46</v>
      </c>
      <c r="R798" s="44" t="s">
        <v>949</v>
      </c>
      <c r="S798" s="44" t="s">
        <v>45</v>
      </c>
      <c r="T798" s="44" t="s">
        <v>46</v>
      </c>
      <c r="U798" s="44" t="s">
        <v>46</v>
      </c>
      <c r="V798" s="44" t="s">
        <v>986</v>
      </c>
      <c r="W798" s="44" t="s">
        <v>46</v>
      </c>
      <c r="X798" s="44" t="s">
        <v>46</v>
      </c>
      <c r="Y798" s="44" t="s">
        <v>46</v>
      </c>
      <c r="Z798" s="44" t="s">
        <v>46</v>
      </c>
      <c r="AA798" s="44" t="s">
        <v>46</v>
      </c>
      <c r="AB798" s="44" t="s">
        <v>5623</v>
      </c>
    </row>
    <row r="799" spans="1:28">
      <c r="A799" s="44" t="s">
        <v>637</v>
      </c>
      <c r="B799" s="44" t="s">
        <v>5576</v>
      </c>
      <c r="C799" s="44" t="s">
        <v>1955</v>
      </c>
      <c r="D799" s="44" t="s">
        <v>5624</v>
      </c>
      <c r="E799" s="44" t="s">
        <v>5625</v>
      </c>
      <c r="F799" s="44" t="s">
        <v>5626</v>
      </c>
      <c r="G799" s="44" t="s">
        <v>5627</v>
      </c>
      <c r="H799" s="44">
        <v>1290</v>
      </c>
      <c r="I799" s="44">
        <v>1290</v>
      </c>
      <c r="J799" s="44" t="s">
        <v>46</v>
      </c>
      <c r="K799" s="44" t="s">
        <v>181</v>
      </c>
      <c r="L799" s="44" t="s">
        <v>181</v>
      </c>
      <c r="M799" s="44" t="s">
        <v>46</v>
      </c>
      <c r="N799" s="44" t="s">
        <v>2173</v>
      </c>
      <c r="O799" s="44" t="s">
        <v>46</v>
      </c>
      <c r="P799" s="44" t="s">
        <v>46</v>
      </c>
      <c r="Q799" s="44" t="s">
        <v>46</v>
      </c>
      <c r="R799" s="44" t="s">
        <v>44</v>
      </c>
      <c r="S799" s="44" t="s">
        <v>45</v>
      </c>
      <c r="T799" s="44" t="s">
        <v>46</v>
      </c>
      <c r="U799" s="44" t="s">
        <v>46</v>
      </c>
      <c r="V799" s="44" t="s">
        <v>986</v>
      </c>
      <c r="W799" s="44" t="s">
        <v>46</v>
      </c>
      <c r="X799" s="44" t="s">
        <v>46</v>
      </c>
      <c r="Y799" s="44" t="s">
        <v>46</v>
      </c>
      <c r="Z799" s="44" t="s">
        <v>46</v>
      </c>
      <c r="AA799" s="44" t="s">
        <v>46</v>
      </c>
      <c r="AB799" s="44" t="s">
        <v>5628</v>
      </c>
    </row>
    <row r="800" spans="1:28">
      <c r="A800" s="44" t="s">
        <v>637</v>
      </c>
      <c r="B800" s="44" t="s">
        <v>5576</v>
      </c>
      <c r="C800" s="44" t="s">
        <v>1955</v>
      </c>
      <c r="D800" s="44" t="s">
        <v>5629</v>
      </c>
      <c r="E800" s="44" t="s">
        <v>5630</v>
      </c>
      <c r="F800" s="44" t="s">
        <v>5631</v>
      </c>
      <c r="G800" s="44" t="s">
        <v>5632</v>
      </c>
      <c r="H800" s="44">
        <v>1550</v>
      </c>
      <c r="I800" s="44">
        <v>1550</v>
      </c>
      <c r="J800" s="44" t="s">
        <v>46</v>
      </c>
      <c r="K800" s="44" t="s">
        <v>71</v>
      </c>
      <c r="L800" s="44" t="s">
        <v>181</v>
      </c>
      <c r="M800" s="44" t="s">
        <v>5633</v>
      </c>
      <c r="N800" s="44" t="s">
        <v>2173</v>
      </c>
      <c r="O800" s="44" t="s">
        <v>46</v>
      </c>
      <c r="P800" s="44" t="s">
        <v>1963</v>
      </c>
      <c r="Q800" s="44" t="s">
        <v>5583</v>
      </c>
      <c r="R800" s="44" t="s">
        <v>949</v>
      </c>
      <c r="S800" s="44" t="s">
        <v>45</v>
      </c>
      <c r="T800" s="44" t="s">
        <v>46</v>
      </c>
      <c r="U800" s="44" t="s">
        <v>46</v>
      </c>
      <c r="V800" s="44" t="s">
        <v>986</v>
      </c>
      <c r="W800" s="44" t="s">
        <v>46</v>
      </c>
      <c r="X800" s="44" t="s">
        <v>46</v>
      </c>
      <c r="Y800" s="44" t="s">
        <v>46</v>
      </c>
      <c r="Z800" s="44" t="s">
        <v>46</v>
      </c>
      <c r="AA800" s="44" t="s">
        <v>46</v>
      </c>
      <c r="AB800" s="44" t="s">
        <v>5634</v>
      </c>
    </row>
    <row r="801" spans="1:28">
      <c r="A801" s="44" t="s">
        <v>637</v>
      </c>
      <c r="B801" s="44" t="s">
        <v>5576</v>
      </c>
      <c r="C801" s="44" t="s">
        <v>1955</v>
      </c>
      <c r="D801" s="44" t="s">
        <v>5635</v>
      </c>
      <c r="E801" s="44" t="s">
        <v>5636</v>
      </c>
      <c r="F801" s="44" t="s">
        <v>5637</v>
      </c>
      <c r="G801" s="44" t="s">
        <v>5638</v>
      </c>
      <c r="H801" s="44">
        <v>1550</v>
      </c>
      <c r="I801" s="44">
        <v>1550</v>
      </c>
      <c r="J801" s="44" t="s">
        <v>46</v>
      </c>
      <c r="K801" s="44" t="s">
        <v>37</v>
      </c>
      <c r="L801" s="44" t="s">
        <v>38</v>
      </c>
      <c r="M801" s="44" t="s">
        <v>5639</v>
      </c>
      <c r="N801" s="44" t="s">
        <v>2173</v>
      </c>
      <c r="O801" s="44" t="s">
        <v>46</v>
      </c>
      <c r="P801" s="44" t="s">
        <v>1963</v>
      </c>
      <c r="Q801" s="44" t="s">
        <v>46</v>
      </c>
      <c r="R801" s="44" t="s">
        <v>949</v>
      </c>
      <c r="S801" s="44" t="s">
        <v>45</v>
      </c>
      <c r="T801" s="44" t="s">
        <v>46</v>
      </c>
      <c r="U801" s="44" t="s">
        <v>46</v>
      </c>
      <c r="V801" s="44" t="s">
        <v>986</v>
      </c>
      <c r="W801" s="44" t="s">
        <v>46</v>
      </c>
      <c r="X801" s="44" t="s">
        <v>46</v>
      </c>
      <c r="Y801" s="44" t="s">
        <v>46</v>
      </c>
      <c r="Z801" s="44" t="s">
        <v>46</v>
      </c>
      <c r="AA801" s="44" t="s">
        <v>46</v>
      </c>
      <c r="AB801" s="44" t="s">
        <v>5640</v>
      </c>
    </row>
    <row r="802" spans="1:28">
      <c r="A802" s="44" t="s">
        <v>637</v>
      </c>
      <c r="B802" s="44" t="s">
        <v>5576</v>
      </c>
      <c r="C802" s="44" t="s">
        <v>1955</v>
      </c>
      <c r="D802" s="44" t="s">
        <v>5641</v>
      </c>
      <c r="E802" s="44" t="s">
        <v>5642</v>
      </c>
      <c r="F802" s="44" t="s">
        <v>5643</v>
      </c>
      <c r="G802" s="44" t="s">
        <v>5644</v>
      </c>
      <c r="H802" s="44">
        <v>1290</v>
      </c>
      <c r="I802" s="44">
        <v>1290</v>
      </c>
      <c r="J802" s="44" t="s">
        <v>46</v>
      </c>
      <c r="K802" s="44" t="s">
        <v>181</v>
      </c>
      <c r="L802" s="44" t="s">
        <v>181</v>
      </c>
      <c r="M802" s="44" t="s">
        <v>5645</v>
      </c>
      <c r="N802" s="44" t="s">
        <v>2173</v>
      </c>
      <c r="O802" s="44" t="s">
        <v>46</v>
      </c>
      <c r="P802" s="44" t="s">
        <v>1963</v>
      </c>
      <c r="Q802" s="44" t="s">
        <v>5583</v>
      </c>
      <c r="R802" s="44" t="s">
        <v>949</v>
      </c>
      <c r="S802" s="44" t="s">
        <v>45</v>
      </c>
      <c r="T802" s="44" t="s">
        <v>46</v>
      </c>
      <c r="U802" s="44" t="s">
        <v>46</v>
      </c>
      <c r="V802" s="44" t="s">
        <v>986</v>
      </c>
      <c r="W802" s="44" t="s">
        <v>46</v>
      </c>
      <c r="X802" s="44" t="s">
        <v>46</v>
      </c>
      <c r="Y802" s="44" t="s">
        <v>46</v>
      </c>
      <c r="Z802" s="44" t="s">
        <v>46</v>
      </c>
      <c r="AA802" s="44" t="s">
        <v>46</v>
      </c>
      <c r="AB802" s="44" t="s">
        <v>46</v>
      </c>
    </row>
    <row r="803" spans="1:28">
      <c r="A803" s="44" t="s">
        <v>637</v>
      </c>
      <c r="B803" s="44" t="s">
        <v>5576</v>
      </c>
      <c r="C803" s="44" t="s">
        <v>1955</v>
      </c>
      <c r="D803" s="44" t="s">
        <v>5646</v>
      </c>
      <c r="E803" s="44" t="s">
        <v>5647</v>
      </c>
      <c r="F803" s="44" t="s">
        <v>5648</v>
      </c>
      <c r="G803" s="44" t="s">
        <v>5649</v>
      </c>
      <c r="H803" s="44">
        <v>1450</v>
      </c>
      <c r="I803" s="44">
        <v>1450</v>
      </c>
      <c r="J803" s="44" t="s">
        <v>46</v>
      </c>
      <c r="K803" s="44" t="s">
        <v>71</v>
      </c>
      <c r="L803" s="44" t="s">
        <v>38</v>
      </c>
      <c r="M803" s="44" t="s">
        <v>5650</v>
      </c>
      <c r="N803" s="44" t="s">
        <v>2173</v>
      </c>
      <c r="O803" s="44" t="s">
        <v>46</v>
      </c>
      <c r="P803" s="44" t="s">
        <v>1963</v>
      </c>
      <c r="Q803" s="44" t="s">
        <v>5583</v>
      </c>
      <c r="R803" s="44" t="s">
        <v>949</v>
      </c>
      <c r="S803" s="44" t="s">
        <v>45</v>
      </c>
      <c r="T803" s="44" t="s">
        <v>46</v>
      </c>
      <c r="U803" s="44" t="s">
        <v>46</v>
      </c>
      <c r="V803" s="44" t="s">
        <v>986</v>
      </c>
      <c r="W803" s="44" t="s">
        <v>46</v>
      </c>
      <c r="X803" s="44" t="s">
        <v>46</v>
      </c>
      <c r="Y803" s="44" t="s">
        <v>46</v>
      </c>
      <c r="Z803" s="44" t="s">
        <v>46</v>
      </c>
      <c r="AA803" s="44" t="s">
        <v>46</v>
      </c>
      <c r="AB803" s="44" t="s">
        <v>5651</v>
      </c>
    </row>
    <row r="804" spans="1:28">
      <c r="A804" s="44" t="s">
        <v>637</v>
      </c>
      <c r="B804" s="44" t="s">
        <v>5576</v>
      </c>
      <c r="C804" s="44" t="s">
        <v>1955</v>
      </c>
      <c r="D804" s="44" t="s">
        <v>5652</v>
      </c>
      <c r="E804" s="44" t="s">
        <v>5653</v>
      </c>
      <c r="F804" s="44" t="s">
        <v>5654</v>
      </c>
      <c r="G804" s="44" t="s">
        <v>5655</v>
      </c>
      <c r="H804" s="44">
        <v>1590</v>
      </c>
      <c r="I804" s="44">
        <v>1590</v>
      </c>
      <c r="J804" s="44" t="s">
        <v>5656</v>
      </c>
      <c r="K804" s="44" t="s">
        <v>181</v>
      </c>
      <c r="L804" s="44" t="s">
        <v>181</v>
      </c>
      <c r="M804" s="44" t="s">
        <v>5657</v>
      </c>
      <c r="N804" s="44" t="s">
        <v>2173</v>
      </c>
      <c r="O804" s="44" t="s">
        <v>46</v>
      </c>
      <c r="P804" s="44" t="s">
        <v>1963</v>
      </c>
      <c r="Q804" s="44" t="s">
        <v>5583</v>
      </c>
      <c r="R804" s="44" t="s">
        <v>949</v>
      </c>
      <c r="S804" s="44" t="s">
        <v>45</v>
      </c>
      <c r="T804" s="44" t="s">
        <v>46</v>
      </c>
      <c r="U804" s="44" t="s">
        <v>46</v>
      </c>
      <c r="V804" s="44" t="s">
        <v>986</v>
      </c>
      <c r="W804" s="44" t="s">
        <v>46</v>
      </c>
      <c r="X804" s="44" t="s">
        <v>46</v>
      </c>
      <c r="Y804" s="44" t="s">
        <v>46</v>
      </c>
      <c r="Z804" s="44" t="s">
        <v>46</v>
      </c>
      <c r="AA804" s="44" t="s">
        <v>46</v>
      </c>
      <c r="AB804" s="44" t="s">
        <v>5658</v>
      </c>
    </row>
    <row r="805" spans="1:28">
      <c r="A805" s="44" t="s">
        <v>637</v>
      </c>
      <c r="B805" s="44" t="s">
        <v>5576</v>
      </c>
      <c r="C805" s="44" t="s">
        <v>1955</v>
      </c>
      <c r="D805" s="44" t="s">
        <v>5659</v>
      </c>
      <c r="E805" s="44" t="s">
        <v>5660</v>
      </c>
      <c r="F805" s="44" t="s">
        <v>5661</v>
      </c>
      <c r="G805" s="44" t="s">
        <v>5662</v>
      </c>
      <c r="H805" s="44">
        <v>2080</v>
      </c>
      <c r="I805" s="44">
        <v>2080</v>
      </c>
      <c r="J805" s="44" t="s">
        <v>5663</v>
      </c>
      <c r="K805" s="44" t="s">
        <v>71</v>
      </c>
      <c r="L805" s="44" t="s">
        <v>38</v>
      </c>
      <c r="M805" s="44" t="s">
        <v>5664</v>
      </c>
      <c r="N805" s="44" t="s">
        <v>1962</v>
      </c>
      <c r="O805" s="44" t="s">
        <v>46</v>
      </c>
      <c r="P805" s="44" t="s">
        <v>1963</v>
      </c>
      <c r="Q805" s="44" t="s">
        <v>1964</v>
      </c>
      <c r="R805" s="44" t="s">
        <v>949</v>
      </c>
      <c r="S805" s="44" t="s">
        <v>45</v>
      </c>
      <c r="T805" s="44" t="s">
        <v>46</v>
      </c>
      <c r="U805" s="44" t="s">
        <v>46</v>
      </c>
      <c r="V805" s="44" t="s">
        <v>986</v>
      </c>
      <c r="W805" s="44" t="s">
        <v>46</v>
      </c>
      <c r="X805" s="44" t="s">
        <v>46</v>
      </c>
      <c r="Y805" s="44" t="s">
        <v>46</v>
      </c>
      <c r="Z805" s="44" t="s">
        <v>46</v>
      </c>
      <c r="AA805" s="44" t="s">
        <v>46</v>
      </c>
      <c r="AB805" s="44" t="s">
        <v>5665</v>
      </c>
    </row>
    <row r="806" spans="1:28">
      <c r="A806" s="44" t="s">
        <v>637</v>
      </c>
      <c r="B806" s="44" t="s">
        <v>5576</v>
      </c>
      <c r="C806" s="44" t="s">
        <v>1955</v>
      </c>
      <c r="D806" s="44" t="s">
        <v>5666</v>
      </c>
      <c r="E806" s="44" t="s">
        <v>5667</v>
      </c>
      <c r="F806" s="44" t="s">
        <v>5668</v>
      </c>
      <c r="G806" s="44" t="s">
        <v>5669</v>
      </c>
      <c r="H806" s="44">
        <v>1869</v>
      </c>
      <c r="I806" s="44">
        <v>1869</v>
      </c>
      <c r="J806" s="44" t="s">
        <v>5670</v>
      </c>
      <c r="K806" s="44" t="s">
        <v>71</v>
      </c>
      <c r="L806" s="44" t="s">
        <v>38</v>
      </c>
      <c r="M806" s="44" t="s">
        <v>5671</v>
      </c>
      <c r="N806" s="44" t="s">
        <v>1962</v>
      </c>
      <c r="O806" s="44" t="s">
        <v>46</v>
      </c>
      <c r="P806" s="44" t="s">
        <v>1963</v>
      </c>
      <c r="Q806" s="44" t="s">
        <v>1964</v>
      </c>
      <c r="R806" s="44" t="s">
        <v>949</v>
      </c>
      <c r="S806" s="44" t="s">
        <v>45</v>
      </c>
      <c r="T806" s="44" t="s">
        <v>46</v>
      </c>
      <c r="U806" s="44" t="s">
        <v>46</v>
      </c>
      <c r="V806" s="44" t="s">
        <v>986</v>
      </c>
      <c r="W806" s="44" t="s">
        <v>46</v>
      </c>
      <c r="X806" s="44" t="s">
        <v>46</v>
      </c>
      <c r="Y806" s="44" t="s">
        <v>46</v>
      </c>
      <c r="Z806" s="44" t="s">
        <v>46</v>
      </c>
      <c r="AA806" s="44" t="s">
        <v>46</v>
      </c>
      <c r="AB806" s="44" t="s">
        <v>5672</v>
      </c>
    </row>
    <row r="807" spans="1:28">
      <c r="A807" s="44" t="s">
        <v>637</v>
      </c>
      <c r="B807" s="44" t="s">
        <v>5576</v>
      </c>
      <c r="C807" s="44" t="s">
        <v>1955</v>
      </c>
      <c r="D807" s="44" t="s">
        <v>5673</v>
      </c>
      <c r="E807" s="44" t="s">
        <v>5674</v>
      </c>
      <c r="F807" s="44" t="s">
        <v>5675</v>
      </c>
      <c r="G807" s="44" t="s">
        <v>5676</v>
      </c>
      <c r="H807" s="44">
        <v>1659</v>
      </c>
      <c r="I807" s="44">
        <v>1659</v>
      </c>
      <c r="J807" s="44" t="s">
        <v>46</v>
      </c>
      <c r="K807" s="44" t="s">
        <v>46</v>
      </c>
      <c r="L807" s="44" t="s">
        <v>38</v>
      </c>
      <c r="M807" s="44" t="s">
        <v>46</v>
      </c>
      <c r="N807" s="44" t="s">
        <v>1962</v>
      </c>
      <c r="O807" s="44" t="s">
        <v>46</v>
      </c>
      <c r="P807" s="44" t="s">
        <v>46</v>
      </c>
      <c r="Q807" s="44" t="s">
        <v>1964</v>
      </c>
      <c r="R807" s="44" t="s">
        <v>44</v>
      </c>
      <c r="S807" s="44" t="s">
        <v>45</v>
      </c>
      <c r="T807" s="44" t="s">
        <v>46</v>
      </c>
      <c r="U807" s="44" t="s">
        <v>46</v>
      </c>
      <c r="V807" s="44" t="s">
        <v>986</v>
      </c>
      <c r="W807" s="44" t="s">
        <v>46</v>
      </c>
      <c r="X807" s="44" t="s">
        <v>46</v>
      </c>
      <c r="Y807" s="44" t="s">
        <v>46</v>
      </c>
      <c r="Z807" s="44" t="s">
        <v>46</v>
      </c>
      <c r="AA807" s="44" t="s">
        <v>46</v>
      </c>
      <c r="AB807" s="44" t="s">
        <v>5677</v>
      </c>
    </row>
    <row r="808" spans="1:28">
      <c r="A808" s="44" t="s">
        <v>637</v>
      </c>
      <c r="B808" s="44" t="s">
        <v>5576</v>
      </c>
      <c r="C808" s="44" t="s">
        <v>1955</v>
      </c>
      <c r="D808" s="44" t="s">
        <v>5678</v>
      </c>
      <c r="E808" s="44" t="s">
        <v>5679</v>
      </c>
      <c r="F808" s="44" t="s">
        <v>5680</v>
      </c>
      <c r="G808" s="44" t="s">
        <v>5681</v>
      </c>
      <c r="H808" s="44">
        <v>2080</v>
      </c>
      <c r="I808" s="44">
        <v>2080</v>
      </c>
      <c r="J808" s="44" t="s">
        <v>5682</v>
      </c>
      <c r="K808" s="44" t="s">
        <v>71</v>
      </c>
      <c r="L808" s="44" t="s">
        <v>38</v>
      </c>
      <c r="M808" s="44" t="s">
        <v>46</v>
      </c>
      <c r="N808" s="44" t="s">
        <v>1962</v>
      </c>
      <c r="O808" s="44" t="s">
        <v>46</v>
      </c>
      <c r="P808" s="44" t="s">
        <v>1963</v>
      </c>
      <c r="Q808" s="44" t="s">
        <v>1964</v>
      </c>
      <c r="R808" s="44" t="s">
        <v>46</v>
      </c>
      <c r="S808" s="44" t="s">
        <v>45</v>
      </c>
      <c r="T808" s="44" t="s">
        <v>46</v>
      </c>
      <c r="U808" s="44" t="s">
        <v>46</v>
      </c>
      <c r="V808" s="44" t="s">
        <v>986</v>
      </c>
      <c r="W808" s="44" t="s">
        <v>46</v>
      </c>
      <c r="X808" s="44" t="s">
        <v>46</v>
      </c>
      <c r="Y808" s="44" t="s">
        <v>46</v>
      </c>
      <c r="Z808" s="44" t="s">
        <v>46</v>
      </c>
      <c r="AA808" s="44" t="s">
        <v>46</v>
      </c>
      <c r="AB808" s="44" t="s">
        <v>5683</v>
      </c>
    </row>
    <row r="809" spans="1:28">
      <c r="A809" s="44" t="s">
        <v>155</v>
      </c>
      <c r="B809" s="44" t="s">
        <v>5684</v>
      </c>
      <c r="C809" s="44" t="s">
        <v>5685</v>
      </c>
      <c r="D809" s="44" t="s">
        <v>5686</v>
      </c>
      <c r="E809" s="44" t="s">
        <v>5687</v>
      </c>
      <c r="F809" s="44" t="s">
        <v>5688</v>
      </c>
      <c r="G809" s="44" t="s">
        <v>5689</v>
      </c>
      <c r="H809" s="44">
        <v>2980</v>
      </c>
      <c r="I809" s="44">
        <v>1490</v>
      </c>
      <c r="J809" s="44" t="s">
        <v>5690</v>
      </c>
      <c r="K809" s="44" t="s">
        <v>56</v>
      </c>
      <c r="L809" s="44" t="s">
        <v>38</v>
      </c>
      <c r="M809" s="44" t="s">
        <v>5691</v>
      </c>
      <c r="N809" s="44" t="s">
        <v>513</v>
      </c>
      <c r="O809" s="44" t="s">
        <v>287</v>
      </c>
      <c r="P809" s="44" t="s">
        <v>5692</v>
      </c>
      <c r="Q809" s="44" t="s">
        <v>5693</v>
      </c>
      <c r="R809" s="44" t="s">
        <v>44</v>
      </c>
      <c r="S809" s="44" t="s">
        <v>45</v>
      </c>
      <c r="T809" s="44" t="s">
        <v>46</v>
      </c>
      <c r="U809" s="44" t="s">
        <v>46</v>
      </c>
      <c r="V809" s="44" t="s">
        <v>47</v>
      </c>
      <c r="W809" s="44" t="s">
        <v>46</v>
      </c>
      <c r="X809" s="44" t="s">
        <v>46</v>
      </c>
      <c r="Y809" s="44" t="s">
        <v>46</v>
      </c>
      <c r="Z809" s="44" t="s">
        <v>46</v>
      </c>
      <c r="AA809" s="44" t="s">
        <v>46</v>
      </c>
      <c r="AB809" s="44" t="s">
        <v>5694</v>
      </c>
    </row>
    <row r="810" spans="1:28">
      <c r="A810" s="44" t="s">
        <v>155</v>
      </c>
      <c r="B810" s="44" t="s">
        <v>5684</v>
      </c>
      <c r="C810" s="44" t="s">
        <v>5685</v>
      </c>
      <c r="D810" s="44" t="s">
        <v>5695</v>
      </c>
      <c r="E810" s="44" t="s">
        <v>5696</v>
      </c>
      <c r="F810" s="44" t="s">
        <v>5697</v>
      </c>
      <c r="G810" s="44" t="s">
        <v>5698</v>
      </c>
      <c r="H810" s="44">
        <v>2490</v>
      </c>
      <c r="I810" s="44">
        <v>1190</v>
      </c>
      <c r="J810" s="44" t="s">
        <v>5699</v>
      </c>
      <c r="K810" s="44" t="s">
        <v>37</v>
      </c>
      <c r="L810" s="44" t="s">
        <v>38</v>
      </c>
      <c r="M810" s="44" t="s">
        <v>5700</v>
      </c>
      <c r="N810" s="44" t="s">
        <v>438</v>
      </c>
      <c r="O810" s="44" t="s">
        <v>287</v>
      </c>
      <c r="P810" s="44" t="s">
        <v>5701</v>
      </c>
      <c r="Q810" s="44" t="s">
        <v>5702</v>
      </c>
      <c r="R810" s="44" t="s">
        <v>44</v>
      </c>
      <c r="S810" s="44" t="s">
        <v>45</v>
      </c>
      <c r="T810" s="44" t="s">
        <v>46</v>
      </c>
      <c r="U810" s="44" t="s">
        <v>46</v>
      </c>
      <c r="V810" s="44" t="s">
        <v>47</v>
      </c>
      <c r="W810" s="44" t="s">
        <v>46</v>
      </c>
      <c r="X810" s="44" t="s">
        <v>46</v>
      </c>
      <c r="Y810" s="44" t="s">
        <v>46</v>
      </c>
      <c r="Z810" s="44" t="s">
        <v>46</v>
      </c>
      <c r="AA810" s="44" t="s">
        <v>46</v>
      </c>
      <c r="AB810" s="44" t="s">
        <v>5703</v>
      </c>
    </row>
    <row r="811" spans="1:28">
      <c r="A811" s="44" t="s">
        <v>166</v>
      </c>
      <c r="B811" s="44" t="s">
        <v>5684</v>
      </c>
      <c r="C811" s="44" t="s">
        <v>5685</v>
      </c>
      <c r="D811" s="44" t="s">
        <v>5704</v>
      </c>
      <c r="E811" s="44" t="s">
        <v>5705</v>
      </c>
      <c r="F811" s="44" t="s">
        <v>5706</v>
      </c>
      <c r="G811" s="44" t="s">
        <v>5707</v>
      </c>
      <c r="H811" s="44">
        <v>1990</v>
      </c>
      <c r="I811" s="44">
        <v>777</v>
      </c>
      <c r="J811" s="44" t="s">
        <v>46</v>
      </c>
      <c r="K811" s="44" t="s">
        <v>46</v>
      </c>
      <c r="L811" s="44" t="s">
        <v>38</v>
      </c>
      <c r="M811" s="44" t="s">
        <v>5708</v>
      </c>
      <c r="N811" s="44" t="s">
        <v>419</v>
      </c>
      <c r="O811" s="44" t="s">
        <v>746</v>
      </c>
      <c r="P811" s="44" t="s">
        <v>5709</v>
      </c>
      <c r="Q811" s="44" t="s">
        <v>5710</v>
      </c>
      <c r="R811" s="44" t="s">
        <v>44</v>
      </c>
      <c r="S811" s="44" t="s">
        <v>45</v>
      </c>
      <c r="T811" s="44" t="s">
        <v>46</v>
      </c>
      <c r="U811" s="44" t="s">
        <v>46</v>
      </c>
      <c r="V811" s="44" t="s">
        <v>47</v>
      </c>
      <c r="W811" s="44" t="s">
        <v>46</v>
      </c>
      <c r="X811" s="44" t="s">
        <v>46</v>
      </c>
      <c r="Y811" s="44" t="s">
        <v>46</v>
      </c>
      <c r="Z811" s="44" t="s">
        <v>46</v>
      </c>
      <c r="AA811" s="44" t="s">
        <v>46</v>
      </c>
      <c r="AB811" s="44" t="s">
        <v>5711</v>
      </c>
    </row>
    <row r="812" spans="1:28">
      <c r="A812" s="44" t="s">
        <v>166</v>
      </c>
      <c r="B812" s="44" t="s">
        <v>5684</v>
      </c>
      <c r="C812" s="44" t="s">
        <v>5685</v>
      </c>
      <c r="D812" s="44" t="s">
        <v>5712</v>
      </c>
      <c r="E812" s="44" t="s">
        <v>5713</v>
      </c>
      <c r="F812" s="44" t="s">
        <v>5714</v>
      </c>
      <c r="G812" s="44" t="s">
        <v>5715</v>
      </c>
      <c r="H812" s="44">
        <v>1990</v>
      </c>
      <c r="I812" s="44">
        <v>1490</v>
      </c>
      <c r="J812" s="44" t="s">
        <v>837</v>
      </c>
      <c r="K812" s="44" t="s">
        <v>37</v>
      </c>
      <c r="L812" s="44" t="s">
        <v>38</v>
      </c>
      <c r="M812" s="44" t="s">
        <v>5716</v>
      </c>
      <c r="N812" s="44" t="s">
        <v>2322</v>
      </c>
      <c r="O812" s="44" t="s">
        <v>41</v>
      </c>
      <c r="P812" s="44" t="s">
        <v>5717</v>
      </c>
      <c r="Q812" s="44" t="s">
        <v>5718</v>
      </c>
      <c r="R812" s="44" t="s">
        <v>44</v>
      </c>
      <c r="S812" s="44" t="s">
        <v>45</v>
      </c>
      <c r="T812" s="44" t="s">
        <v>46</v>
      </c>
      <c r="U812" s="44" t="s">
        <v>46</v>
      </c>
      <c r="V812" s="44" t="s">
        <v>47</v>
      </c>
      <c r="W812" s="44" t="s">
        <v>46</v>
      </c>
      <c r="X812" s="44" t="s">
        <v>46</v>
      </c>
      <c r="Y812" s="44" t="s">
        <v>46</v>
      </c>
      <c r="Z812" s="44" t="s">
        <v>46</v>
      </c>
      <c r="AA812" s="44" t="s">
        <v>46</v>
      </c>
      <c r="AB812" s="44" t="s">
        <v>5719</v>
      </c>
    </row>
    <row r="813" spans="1:28">
      <c r="A813" s="44" t="s">
        <v>155</v>
      </c>
      <c r="B813" s="44" t="s">
        <v>5684</v>
      </c>
      <c r="C813" s="44" t="s">
        <v>5720</v>
      </c>
      <c r="D813" s="44" t="s">
        <v>5721</v>
      </c>
      <c r="E813" s="44" t="s">
        <v>5722</v>
      </c>
      <c r="F813" s="44" t="s">
        <v>5723</v>
      </c>
      <c r="G813" s="44" t="s">
        <v>5724</v>
      </c>
      <c r="H813" s="44">
        <v>899</v>
      </c>
      <c r="I813" s="44">
        <v>549</v>
      </c>
      <c r="J813" s="44" t="s">
        <v>3075</v>
      </c>
      <c r="K813" s="44" t="s">
        <v>123</v>
      </c>
      <c r="L813" s="44" t="s">
        <v>38</v>
      </c>
      <c r="M813" s="44" t="s">
        <v>5725</v>
      </c>
      <c r="N813" s="44" t="s">
        <v>489</v>
      </c>
      <c r="O813" s="44" t="s">
        <v>287</v>
      </c>
      <c r="P813" s="44" t="s">
        <v>46</v>
      </c>
      <c r="Q813" s="44" t="s">
        <v>5726</v>
      </c>
      <c r="R813" s="44" t="s">
        <v>44</v>
      </c>
      <c r="S813" s="44" t="s">
        <v>45</v>
      </c>
      <c r="T813" s="44" t="s">
        <v>46</v>
      </c>
      <c r="U813" s="44" t="s">
        <v>46</v>
      </c>
      <c r="V813" s="44" t="s">
        <v>47</v>
      </c>
      <c r="W813" s="44" t="s">
        <v>46</v>
      </c>
      <c r="X813" s="44" t="s">
        <v>46</v>
      </c>
      <c r="Y813" s="44" t="s">
        <v>46</v>
      </c>
      <c r="Z813" s="44" t="s">
        <v>46</v>
      </c>
      <c r="AA813" s="44" t="s">
        <v>46</v>
      </c>
      <c r="AB813" s="44" t="s">
        <v>5727</v>
      </c>
    </row>
    <row r="814" spans="1:28">
      <c r="A814" s="44" t="s">
        <v>290</v>
      </c>
      <c r="B814" s="44" t="s">
        <v>5684</v>
      </c>
      <c r="C814" s="44" t="s">
        <v>5685</v>
      </c>
      <c r="D814" s="44" t="s">
        <v>5728</v>
      </c>
      <c r="E814" s="44" t="s">
        <v>5729</v>
      </c>
      <c r="F814" s="44" t="s">
        <v>5730</v>
      </c>
      <c r="G814" s="44" t="s">
        <v>5731</v>
      </c>
      <c r="H814" s="44">
        <v>3290</v>
      </c>
      <c r="I814" s="44">
        <v>2001</v>
      </c>
      <c r="J814" s="44" t="s">
        <v>304</v>
      </c>
      <c r="K814" s="44" t="s">
        <v>113</v>
      </c>
      <c r="L814" s="44" t="s">
        <v>38</v>
      </c>
      <c r="M814" s="44" t="s">
        <v>5732</v>
      </c>
      <c r="N814" s="44" t="s">
        <v>290</v>
      </c>
      <c r="O814" s="44" t="s">
        <v>287</v>
      </c>
      <c r="P814" s="44" t="s">
        <v>5733</v>
      </c>
      <c r="Q814" s="44" t="s">
        <v>5734</v>
      </c>
      <c r="R814" s="44" t="s">
        <v>44</v>
      </c>
      <c r="S814" s="44" t="s">
        <v>45</v>
      </c>
      <c r="T814" s="44" t="s">
        <v>46</v>
      </c>
      <c r="U814" s="44" t="s">
        <v>46</v>
      </c>
      <c r="V814" s="44" t="s">
        <v>47</v>
      </c>
      <c r="W814" s="44" t="s">
        <v>46</v>
      </c>
      <c r="X814" s="44" t="s">
        <v>46</v>
      </c>
      <c r="Y814" s="44" t="s">
        <v>46</v>
      </c>
      <c r="Z814" s="44" t="s">
        <v>46</v>
      </c>
      <c r="AA814" s="44" t="s">
        <v>46</v>
      </c>
      <c r="AB814" s="44" t="s">
        <v>5735</v>
      </c>
    </row>
    <row r="815" spans="1:28">
      <c r="A815" s="44" t="s">
        <v>155</v>
      </c>
      <c r="B815" s="44" t="s">
        <v>5684</v>
      </c>
      <c r="C815" s="44" t="s">
        <v>5685</v>
      </c>
      <c r="D815" s="44" t="s">
        <v>5736</v>
      </c>
      <c r="E815" s="44" t="s">
        <v>5737</v>
      </c>
      <c r="F815" s="44" t="s">
        <v>5738</v>
      </c>
      <c r="G815" s="44" t="s">
        <v>5739</v>
      </c>
      <c r="H815" s="44">
        <v>1490</v>
      </c>
      <c r="I815" s="44">
        <v>1290</v>
      </c>
      <c r="J815" s="44" t="s">
        <v>265</v>
      </c>
      <c r="K815" s="44" t="s">
        <v>37</v>
      </c>
      <c r="L815" s="44" t="s">
        <v>38</v>
      </c>
      <c r="M815" s="44" t="s">
        <v>5740</v>
      </c>
      <c r="N815" s="44" t="s">
        <v>1631</v>
      </c>
      <c r="O815" s="44" t="s">
        <v>46</v>
      </c>
      <c r="P815" s="44" t="s">
        <v>46</v>
      </c>
      <c r="Q815" s="44" t="s">
        <v>5741</v>
      </c>
      <c r="R815" s="44" t="s">
        <v>44</v>
      </c>
      <c r="S815" s="44" t="s">
        <v>45</v>
      </c>
      <c r="T815" s="44" t="s">
        <v>46</v>
      </c>
      <c r="U815" s="44" t="s">
        <v>46</v>
      </c>
      <c r="V815" s="44" t="s">
        <v>47</v>
      </c>
      <c r="W815" s="44" t="s">
        <v>46</v>
      </c>
      <c r="X815" s="44" t="s">
        <v>46</v>
      </c>
      <c r="Y815" s="44" t="s">
        <v>46</v>
      </c>
      <c r="Z815" s="44" t="s">
        <v>46</v>
      </c>
      <c r="AA815" s="44" t="s">
        <v>46</v>
      </c>
      <c r="AB815" s="44" t="s">
        <v>5742</v>
      </c>
    </row>
    <row r="816" spans="1:28">
      <c r="A816" s="44" t="s">
        <v>166</v>
      </c>
      <c r="B816" s="44" t="s">
        <v>5684</v>
      </c>
      <c r="C816" s="44" t="s">
        <v>5685</v>
      </c>
      <c r="D816" s="44" t="s">
        <v>5743</v>
      </c>
      <c r="E816" s="44" t="s">
        <v>5744</v>
      </c>
      <c r="F816" s="44" t="s">
        <v>5745</v>
      </c>
      <c r="G816" s="44" t="s">
        <v>5746</v>
      </c>
      <c r="H816" s="44">
        <v>2690</v>
      </c>
      <c r="I816" s="44">
        <v>1990</v>
      </c>
      <c r="J816" s="44" t="s">
        <v>46</v>
      </c>
      <c r="K816" s="44" t="s">
        <v>113</v>
      </c>
      <c r="L816" s="44" t="s">
        <v>38</v>
      </c>
      <c r="M816" s="44" t="s">
        <v>5747</v>
      </c>
      <c r="N816" s="44" t="s">
        <v>829</v>
      </c>
      <c r="O816" s="44" t="s">
        <v>46</v>
      </c>
      <c r="P816" s="44" t="s">
        <v>46</v>
      </c>
      <c r="Q816" s="44" t="s">
        <v>5748</v>
      </c>
      <c r="R816" s="44" t="s">
        <v>44</v>
      </c>
      <c r="S816" s="44" t="s">
        <v>45</v>
      </c>
      <c r="T816" s="44" t="s">
        <v>46</v>
      </c>
      <c r="U816" s="44" t="s">
        <v>46</v>
      </c>
      <c r="V816" s="44" t="s">
        <v>46</v>
      </c>
      <c r="W816" s="44" t="s">
        <v>46</v>
      </c>
      <c r="X816" s="44" t="s">
        <v>46</v>
      </c>
      <c r="Y816" s="44" t="s">
        <v>46</v>
      </c>
      <c r="Z816" s="44" t="s">
        <v>46</v>
      </c>
      <c r="AA816" s="44" t="s">
        <v>46</v>
      </c>
      <c r="AB816" s="44" t="s">
        <v>5749</v>
      </c>
    </row>
    <row r="817" spans="1:28">
      <c r="A817" s="44" t="s">
        <v>155</v>
      </c>
      <c r="B817" s="44" t="s">
        <v>5684</v>
      </c>
      <c r="C817" s="44" t="s">
        <v>5720</v>
      </c>
      <c r="D817" s="44" t="s">
        <v>5750</v>
      </c>
      <c r="E817" s="44" t="s">
        <v>5751</v>
      </c>
      <c r="F817" s="44" t="s">
        <v>5752</v>
      </c>
      <c r="G817" s="44" t="s">
        <v>5753</v>
      </c>
      <c r="H817" s="44">
        <v>1790</v>
      </c>
      <c r="I817" s="44">
        <v>1390</v>
      </c>
      <c r="J817" s="44" t="s">
        <v>5754</v>
      </c>
      <c r="K817" s="44" t="s">
        <v>56</v>
      </c>
      <c r="L817" s="44" t="s">
        <v>38</v>
      </c>
      <c r="M817" s="44" t="s">
        <v>5755</v>
      </c>
      <c r="N817" s="44" t="s">
        <v>1631</v>
      </c>
      <c r="O817" s="44" t="s">
        <v>46</v>
      </c>
      <c r="P817" s="44" t="s">
        <v>46</v>
      </c>
      <c r="Q817" s="44" t="s">
        <v>46</v>
      </c>
      <c r="R817" s="44" t="s">
        <v>44</v>
      </c>
      <c r="S817" s="44" t="s">
        <v>45</v>
      </c>
      <c r="T817" s="44" t="s">
        <v>46</v>
      </c>
      <c r="U817" s="44" t="s">
        <v>46</v>
      </c>
      <c r="V817" s="44" t="s">
        <v>47</v>
      </c>
      <c r="W817" s="44" t="s">
        <v>46</v>
      </c>
      <c r="X817" s="44" t="s">
        <v>46</v>
      </c>
      <c r="Y817" s="44" t="s">
        <v>46</v>
      </c>
      <c r="Z817" s="44" t="s">
        <v>46</v>
      </c>
      <c r="AA817" s="44" t="s">
        <v>46</v>
      </c>
      <c r="AB817" s="44" t="s">
        <v>5756</v>
      </c>
    </row>
    <row r="818" spans="1:28">
      <c r="A818" s="44" t="s">
        <v>155</v>
      </c>
      <c r="B818" s="44" t="s">
        <v>5684</v>
      </c>
      <c r="C818" s="44" t="s">
        <v>5685</v>
      </c>
      <c r="D818" s="44" t="s">
        <v>5757</v>
      </c>
      <c r="E818" s="44" t="s">
        <v>5758</v>
      </c>
      <c r="F818" s="44" t="s">
        <v>5759</v>
      </c>
      <c r="G818" s="44" t="s">
        <v>5760</v>
      </c>
      <c r="H818" s="44">
        <v>4990</v>
      </c>
      <c r="I818" s="44">
        <v>3990</v>
      </c>
      <c r="J818" s="44" t="s">
        <v>46</v>
      </c>
      <c r="K818" s="44" t="s">
        <v>46</v>
      </c>
      <c r="L818" s="44" t="s">
        <v>38</v>
      </c>
      <c r="M818" s="44" t="s">
        <v>5761</v>
      </c>
      <c r="N818" s="44" t="s">
        <v>1243</v>
      </c>
      <c r="O818" s="44" t="s">
        <v>287</v>
      </c>
      <c r="P818" s="44" t="s">
        <v>46</v>
      </c>
      <c r="Q818" s="44" t="s">
        <v>5762</v>
      </c>
      <c r="R818" s="44" t="s">
        <v>44</v>
      </c>
      <c r="S818" s="44" t="s">
        <v>45</v>
      </c>
      <c r="T818" s="44" t="s">
        <v>46</v>
      </c>
      <c r="U818" s="44" t="s">
        <v>46</v>
      </c>
      <c r="V818" s="44" t="s">
        <v>47</v>
      </c>
      <c r="W818" s="44" t="s">
        <v>47</v>
      </c>
      <c r="X818" s="44" t="s">
        <v>46</v>
      </c>
      <c r="Y818" s="44" t="s">
        <v>46</v>
      </c>
      <c r="Z818" s="44" t="s">
        <v>46</v>
      </c>
      <c r="AA818" s="44" t="s">
        <v>46</v>
      </c>
      <c r="AB818" s="44" t="s">
        <v>5763</v>
      </c>
    </row>
    <row r="819" spans="1:28">
      <c r="A819" s="44" t="s">
        <v>166</v>
      </c>
      <c r="B819" s="44" t="s">
        <v>5684</v>
      </c>
      <c r="C819" s="44" t="s">
        <v>5685</v>
      </c>
      <c r="D819" s="44" t="s">
        <v>5764</v>
      </c>
      <c r="E819" s="44" t="s">
        <v>5765</v>
      </c>
      <c r="F819" s="44" t="s">
        <v>5766</v>
      </c>
      <c r="G819" s="44" t="s">
        <v>5767</v>
      </c>
      <c r="H819" s="44">
        <v>1690</v>
      </c>
      <c r="I819" s="44">
        <v>1290</v>
      </c>
      <c r="J819" s="44" t="s">
        <v>5768</v>
      </c>
      <c r="K819" s="44" t="s">
        <v>71</v>
      </c>
      <c r="L819" s="44" t="s">
        <v>38</v>
      </c>
      <c r="M819" s="44" t="s">
        <v>5769</v>
      </c>
      <c r="N819" s="44" t="s">
        <v>192</v>
      </c>
      <c r="O819" s="44" t="s">
        <v>2839</v>
      </c>
      <c r="P819" s="44" t="s">
        <v>5770</v>
      </c>
      <c r="Q819" s="44" t="s">
        <v>5771</v>
      </c>
      <c r="R819" s="44" t="s">
        <v>44</v>
      </c>
      <c r="S819" s="44" t="s">
        <v>45</v>
      </c>
      <c r="T819" s="44" t="s">
        <v>46</v>
      </c>
      <c r="U819" s="44" t="s">
        <v>46</v>
      </c>
      <c r="V819" s="44" t="s">
        <v>47</v>
      </c>
      <c r="W819" s="44" t="s">
        <v>46</v>
      </c>
      <c r="X819" s="44" t="s">
        <v>46</v>
      </c>
      <c r="Y819" s="44" t="s">
        <v>46</v>
      </c>
      <c r="Z819" s="44" t="s">
        <v>46</v>
      </c>
      <c r="AA819" s="44" t="s">
        <v>46</v>
      </c>
      <c r="AB819" s="44" t="s">
        <v>5772</v>
      </c>
    </row>
    <row r="820" spans="1:28">
      <c r="A820" s="44" t="s">
        <v>166</v>
      </c>
      <c r="B820" s="44" t="s">
        <v>5684</v>
      </c>
      <c r="C820" s="44" t="s">
        <v>5720</v>
      </c>
      <c r="D820" s="44" t="s">
        <v>5773</v>
      </c>
      <c r="E820" s="44" t="s">
        <v>5774</v>
      </c>
      <c r="F820" s="44" t="s">
        <v>5775</v>
      </c>
      <c r="G820" s="44" t="s">
        <v>5776</v>
      </c>
      <c r="H820" s="44">
        <v>990</v>
      </c>
      <c r="I820" s="44">
        <v>790</v>
      </c>
      <c r="J820" s="44" t="s">
        <v>46</v>
      </c>
      <c r="K820" s="44" t="s">
        <v>113</v>
      </c>
      <c r="L820" s="44" t="s">
        <v>38</v>
      </c>
      <c r="M820" s="44" t="s">
        <v>5777</v>
      </c>
      <c r="N820" s="44" t="s">
        <v>192</v>
      </c>
      <c r="O820" s="44" t="s">
        <v>709</v>
      </c>
      <c r="P820" s="44" t="s">
        <v>5778</v>
      </c>
      <c r="Q820" s="44" t="s">
        <v>5779</v>
      </c>
      <c r="R820" s="44" t="s">
        <v>44</v>
      </c>
      <c r="S820" s="44" t="s">
        <v>45</v>
      </c>
      <c r="T820" s="44" t="s">
        <v>46</v>
      </c>
      <c r="U820" s="44" t="s">
        <v>46</v>
      </c>
      <c r="V820" s="44" t="s">
        <v>47</v>
      </c>
      <c r="W820" s="44" t="s">
        <v>46</v>
      </c>
      <c r="X820" s="44" t="s">
        <v>46</v>
      </c>
      <c r="Y820" s="44" t="s">
        <v>46</v>
      </c>
      <c r="Z820" s="44" t="s">
        <v>46</v>
      </c>
      <c r="AA820" s="44" t="s">
        <v>46</v>
      </c>
      <c r="AB820" s="44" t="s">
        <v>5780</v>
      </c>
    </row>
    <row r="821" spans="1:28">
      <c r="A821" s="44" t="s">
        <v>166</v>
      </c>
      <c r="B821" s="44" t="s">
        <v>5684</v>
      </c>
      <c r="C821" s="44" t="s">
        <v>5685</v>
      </c>
      <c r="D821" s="44" t="s">
        <v>5781</v>
      </c>
      <c r="E821" s="44" t="s">
        <v>5782</v>
      </c>
      <c r="F821" s="44" t="s">
        <v>5783</v>
      </c>
      <c r="G821" s="44" t="s">
        <v>5784</v>
      </c>
      <c r="H821" s="44">
        <v>2990</v>
      </c>
      <c r="I821" s="44">
        <v>2690</v>
      </c>
      <c r="J821" s="44" t="s">
        <v>146</v>
      </c>
      <c r="K821" s="44" t="s">
        <v>113</v>
      </c>
      <c r="L821" s="44" t="s">
        <v>38</v>
      </c>
      <c r="M821" s="44" t="s">
        <v>5785</v>
      </c>
      <c r="N821" s="44" t="s">
        <v>192</v>
      </c>
      <c r="O821" s="44" t="s">
        <v>41</v>
      </c>
      <c r="P821" s="44" t="s">
        <v>5786</v>
      </c>
      <c r="Q821" s="44" t="s">
        <v>5787</v>
      </c>
      <c r="R821" s="44" t="s">
        <v>44</v>
      </c>
      <c r="S821" s="44" t="s">
        <v>45</v>
      </c>
      <c r="T821" s="44" t="s">
        <v>46</v>
      </c>
      <c r="U821" s="44" t="s">
        <v>46</v>
      </c>
      <c r="V821" s="44" t="s">
        <v>47</v>
      </c>
      <c r="W821" s="44" t="s">
        <v>46</v>
      </c>
      <c r="X821" s="44" t="s">
        <v>46</v>
      </c>
      <c r="Y821" s="44" t="s">
        <v>46</v>
      </c>
      <c r="Z821" s="44" t="s">
        <v>46</v>
      </c>
      <c r="AA821" s="44" t="s">
        <v>46</v>
      </c>
      <c r="AB821" s="44" t="s">
        <v>5788</v>
      </c>
    </row>
    <row r="822" spans="1:28">
      <c r="A822" s="44" t="s">
        <v>166</v>
      </c>
      <c r="B822" s="44" t="s">
        <v>5684</v>
      </c>
      <c r="C822" s="44" t="s">
        <v>5789</v>
      </c>
      <c r="D822" s="44" t="s">
        <v>5790</v>
      </c>
      <c r="E822" s="44" t="s">
        <v>5791</v>
      </c>
      <c r="F822" s="44" t="s">
        <v>5792</v>
      </c>
      <c r="G822" s="44" t="s">
        <v>5793</v>
      </c>
      <c r="H822" s="44">
        <v>4690</v>
      </c>
      <c r="I822" s="44">
        <v>2490</v>
      </c>
      <c r="J822" s="44" t="s">
        <v>5794</v>
      </c>
      <c r="K822" s="44" t="s">
        <v>37</v>
      </c>
      <c r="L822" s="44" t="s">
        <v>181</v>
      </c>
      <c r="M822" s="44" t="s">
        <v>5795</v>
      </c>
      <c r="N822" s="44" t="s">
        <v>2497</v>
      </c>
      <c r="O822" s="44" t="s">
        <v>287</v>
      </c>
      <c r="P822" s="44" t="s">
        <v>46</v>
      </c>
      <c r="Q822" s="44" t="s">
        <v>5796</v>
      </c>
      <c r="R822" s="44" t="s">
        <v>44</v>
      </c>
      <c r="S822" s="44" t="s">
        <v>45</v>
      </c>
      <c r="T822" s="44" t="s">
        <v>46</v>
      </c>
      <c r="U822" s="44" t="s">
        <v>46</v>
      </c>
      <c r="V822" s="44" t="s">
        <v>47</v>
      </c>
      <c r="W822" s="44" t="s">
        <v>46</v>
      </c>
      <c r="X822" s="44" t="s">
        <v>46</v>
      </c>
      <c r="Y822" s="44" t="s">
        <v>46</v>
      </c>
      <c r="Z822" s="44" t="s">
        <v>46</v>
      </c>
      <c r="AA822" s="44" t="s">
        <v>46</v>
      </c>
      <c r="AB822" s="44" t="s">
        <v>5797</v>
      </c>
    </row>
    <row r="823" spans="1:28">
      <c r="A823" s="44" t="s">
        <v>166</v>
      </c>
      <c r="B823" s="44" t="s">
        <v>5684</v>
      </c>
      <c r="C823" s="44" t="s">
        <v>5685</v>
      </c>
      <c r="D823" s="44" t="s">
        <v>5798</v>
      </c>
      <c r="E823" s="44" t="s">
        <v>5799</v>
      </c>
      <c r="F823" s="44" t="s">
        <v>5800</v>
      </c>
      <c r="G823" s="44" t="s">
        <v>5801</v>
      </c>
      <c r="H823" s="44">
        <v>3990</v>
      </c>
      <c r="I823" s="44">
        <v>2990</v>
      </c>
      <c r="J823" s="44" t="s">
        <v>55</v>
      </c>
      <c r="K823" s="44" t="s">
        <v>181</v>
      </c>
      <c r="L823" s="44" t="s">
        <v>181</v>
      </c>
      <c r="M823" s="44" t="s">
        <v>5802</v>
      </c>
      <c r="N823" s="44" t="s">
        <v>5803</v>
      </c>
      <c r="O823" s="44" t="s">
        <v>287</v>
      </c>
      <c r="P823" s="44" t="s">
        <v>46</v>
      </c>
      <c r="Q823" s="44" t="s">
        <v>5804</v>
      </c>
      <c r="R823" s="44" t="s">
        <v>44</v>
      </c>
      <c r="S823" s="44" t="s">
        <v>45</v>
      </c>
      <c r="T823" s="44" t="s">
        <v>46</v>
      </c>
      <c r="U823" s="44" t="s">
        <v>46</v>
      </c>
      <c r="V823" s="44" t="s">
        <v>47</v>
      </c>
      <c r="W823" s="44" t="s">
        <v>46</v>
      </c>
      <c r="X823" s="44" t="s">
        <v>46</v>
      </c>
      <c r="Y823" s="44" t="s">
        <v>46</v>
      </c>
      <c r="Z823" s="44" t="s">
        <v>46</v>
      </c>
      <c r="AA823" s="44" t="s">
        <v>46</v>
      </c>
      <c r="AB823" s="44" t="s">
        <v>5805</v>
      </c>
    </row>
    <row r="824" spans="1:28">
      <c r="A824" s="44" t="s">
        <v>155</v>
      </c>
      <c r="B824" s="44" t="s">
        <v>5684</v>
      </c>
      <c r="C824" s="44" t="s">
        <v>5685</v>
      </c>
      <c r="D824" s="44" t="s">
        <v>5806</v>
      </c>
      <c r="E824" s="44" t="s">
        <v>5807</v>
      </c>
      <c r="F824" s="44" t="s">
        <v>5808</v>
      </c>
      <c r="G824" s="44" t="s">
        <v>5809</v>
      </c>
      <c r="H824" s="44">
        <v>2990</v>
      </c>
      <c r="I824" s="44">
        <v>2690</v>
      </c>
      <c r="J824" s="44" t="s">
        <v>2703</v>
      </c>
      <c r="K824" s="44" t="s">
        <v>113</v>
      </c>
      <c r="L824" s="44" t="s">
        <v>38</v>
      </c>
      <c r="M824" s="44" t="s">
        <v>5810</v>
      </c>
      <c r="N824" s="44" t="s">
        <v>1631</v>
      </c>
      <c r="O824" s="44" t="s">
        <v>46</v>
      </c>
      <c r="P824" s="44" t="s">
        <v>5811</v>
      </c>
      <c r="Q824" s="44" t="s">
        <v>5812</v>
      </c>
      <c r="R824" s="44" t="s">
        <v>44</v>
      </c>
      <c r="S824" s="44" t="s">
        <v>45</v>
      </c>
      <c r="T824" s="44" t="s">
        <v>46</v>
      </c>
      <c r="U824" s="44" t="s">
        <v>46</v>
      </c>
      <c r="V824" s="44" t="s">
        <v>47</v>
      </c>
      <c r="W824" s="44" t="s">
        <v>46</v>
      </c>
      <c r="X824" s="44" t="s">
        <v>46</v>
      </c>
      <c r="Y824" s="44" t="s">
        <v>46</v>
      </c>
      <c r="Z824" s="44" t="s">
        <v>46</v>
      </c>
      <c r="AA824" s="44" t="s">
        <v>46</v>
      </c>
      <c r="AB824" s="44" t="s">
        <v>5813</v>
      </c>
    </row>
    <row r="825" spans="1:28">
      <c r="A825" s="44" t="s">
        <v>155</v>
      </c>
      <c r="B825" s="44" t="s">
        <v>5684</v>
      </c>
      <c r="C825" s="44" t="s">
        <v>5685</v>
      </c>
      <c r="D825" s="44" t="s">
        <v>5814</v>
      </c>
      <c r="E825" s="44" t="s">
        <v>5815</v>
      </c>
      <c r="F825" s="44" t="s">
        <v>5816</v>
      </c>
      <c r="G825" s="44" t="s">
        <v>5817</v>
      </c>
      <c r="H825" s="44">
        <v>3290</v>
      </c>
      <c r="I825" s="44">
        <v>2990</v>
      </c>
      <c r="J825" s="44" t="s">
        <v>5818</v>
      </c>
      <c r="K825" s="44" t="s">
        <v>37</v>
      </c>
      <c r="L825" s="44" t="s">
        <v>38</v>
      </c>
      <c r="M825" s="44" t="s">
        <v>5819</v>
      </c>
      <c r="N825" s="44" t="s">
        <v>1631</v>
      </c>
      <c r="O825" s="44" t="s">
        <v>46</v>
      </c>
      <c r="P825" s="44" t="s">
        <v>5820</v>
      </c>
      <c r="Q825" s="44" t="s">
        <v>5821</v>
      </c>
      <c r="R825" s="44" t="s">
        <v>44</v>
      </c>
      <c r="S825" s="44" t="s">
        <v>45</v>
      </c>
      <c r="T825" s="44" t="s">
        <v>46</v>
      </c>
      <c r="U825" s="44" t="s">
        <v>46</v>
      </c>
      <c r="V825" s="44" t="s">
        <v>47</v>
      </c>
      <c r="W825" s="44" t="s">
        <v>46</v>
      </c>
      <c r="X825" s="44" t="s">
        <v>46</v>
      </c>
      <c r="Y825" s="44" t="s">
        <v>46</v>
      </c>
      <c r="Z825" s="44" t="s">
        <v>46</v>
      </c>
      <c r="AA825" s="44" t="s">
        <v>46</v>
      </c>
      <c r="AB825" s="44" t="s">
        <v>5822</v>
      </c>
    </row>
    <row r="826" spans="1:28">
      <c r="A826" s="44" t="s">
        <v>155</v>
      </c>
      <c r="B826" s="44" t="s">
        <v>5684</v>
      </c>
      <c r="C826" s="44" t="s">
        <v>5685</v>
      </c>
      <c r="D826" s="44" t="s">
        <v>5823</v>
      </c>
      <c r="E826" s="44" t="s">
        <v>5824</v>
      </c>
      <c r="F826" s="44" t="s">
        <v>5825</v>
      </c>
      <c r="G826" s="44" t="s">
        <v>5826</v>
      </c>
      <c r="H826" s="44">
        <v>2290</v>
      </c>
      <c r="I826" s="44">
        <v>1990</v>
      </c>
      <c r="J826" s="44" t="s">
        <v>2703</v>
      </c>
      <c r="K826" s="44" t="s">
        <v>113</v>
      </c>
      <c r="L826" s="44" t="s">
        <v>38</v>
      </c>
      <c r="M826" s="44" t="s">
        <v>5827</v>
      </c>
      <c r="N826" s="44" t="s">
        <v>1631</v>
      </c>
      <c r="O826" s="44" t="s">
        <v>46</v>
      </c>
      <c r="P826" s="44" t="s">
        <v>5828</v>
      </c>
      <c r="Q826" s="44" t="s">
        <v>5829</v>
      </c>
      <c r="R826" s="44" t="s">
        <v>44</v>
      </c>
      <c r="S826" s="44" t="s">
        <v>45</v>
      </c>
      <c r="T826" s="44" t="s">
        <v>46</v>
      </c>
      <c r="U826" s="44" t="s">
        <v>46</v>
      </c>
      <c r="V826" s="44" t="s">
        <v>47</v>
      </c>
      <c r="W826" s="44" t="s">
        <v>46</v>
      </c>
      <c r="X826" s="44" t="s">
        <v>46</v>
      </c>
      <c r="Y826" s="44" t="s">
        <v>46</v>
      </c>
      <c r="Z826" s="44" t="s">
        <v>46</v>
      </c>
      <c r="AA826" s="44" t="s">
        <v>46</v>
      </c>
      <c r="AB826" s="44" t="s">
        <v>5830</v>
      </c>
    </row>
    <row r="827" spans="1:28">
      <c r="A827" s="44" t="s">
        <v>155</v>
      </c>
      <c r="B827" s="44" t="s">
        <v>5684</v>
      </c>
      <c r="C827" s="44" t="s">
        <v>5685</v>
      </c>
      <c r="D827" s="44" t="s">
        <v>5831</v>
      </c>
      <c r="E827" s="44" t="s">
        <v>5832</v>
      </c>
      <c r="F827" s="44" t="s">
        <v>5833</v>
      </c>
      <c r="G827" s="44" t="s">
        <v>5834</v>
      </c>
      <c r="H827" s="44">
        <v>1490</v>
      </c>
      <c r="I827" s="44">
        <v>1290</v>
      </c>
      <c r="J827" s="44" t="s">
        <v>265</v>
      </c>
      <c r="K827" s="44" t="s">
        <v>181</v>
      </c>
      <c r="L827" s="44" t="s">
        <v>181</v>
      </c>
      <c r="M827" s="44" t="s">
        <v>5835</v>
      </c>
      <c r="N827" s="44" t="s">
        <v>5836</v>
      </c>
      <c r="O827" s="44" t="s">
        <v>46</v>
      </c>
      <c r="P827" s="44" t="s">
        <v>5837</v>
      </c>
      <c r="Q827" s="44" t="s">
        <v>5838</v>
      </c>
      <c r="R827" s="44" t="s">
        <v>44</v>
      </c>
      <c r="S827" s="44" t="s">
        <v>45</v>
      </c>
      <c r="T827" s="44" t="s">
        <v>46</v>
      </c>
      <c r="U827" s="44" t="s">
        <v>46</v>
      </c>
      <c r="V827" s="44" t="s">
        <v>47</v>
      </c>
      <c r="W827" s="44" t="s">
        <v>46</v>
      </c>
      <c r="X827" s="44" t="s">
        <v>46</v>
      </c>
      <c r="Y827" s="44" t="s">
        <v>46</v>
      </c>
      <c r="Z827" s="44" t="s">
        <v>46</v>
      </c>
      <c r="AA827" s="44" t="s">
        <v>46</v>
      </c>
      <c r="AB827" s="44" t="s">
        <v>5839</v>
      </c>
    </row>
    <row r="828" spans="1:28">
      <c r="A828" s="44" t="s">
        <v>155</v>
      </c>
      <c r="B828" s="44" t="s">
        <v>5684</v>
      </c>
      <c r="C828" s="44" t="s">
        <v>5685</v>
      </c>
      <c r="D828" s="44" t="s">
        <v>5840</v>
      </c>
      <c r="E828" s="44" t="s">
        <v>5841</v>
      </c>
      <c r="F828" s="44" t="s">
        <v>5842</v>
      </c>
      <c r="G828" s="44" t="s">
        <v>5843</v>
      </c>
      <c r="H828" s="44">
        <v>1690</v>
      </c>
      <c r="I828" s="44">
        <v>1490</v>
      </c>
      <c r="J828" s="44" t="s">
        <v>5844</v>
      </c>
      <c r="K828" s="44" t="s">
        <v>37</v>
      </c>
      <c r="L828" s="44" t="s">
        <v>38</v>
      </c>
      <c r="M828" s="44" t="s">
        <v>5845</v>
      </c>
      <c r="N828" s="44" t="s">
        <v>5836</v>
      </c>
      <c r="O828" s="44" t="s">
        <v>46</v>
      </c>
      <c r="P828" s="44" t="s">
        <v>5846</v>
      </c>
      <c r="Q828" s="44" t="s">
        <v>5847</v>
      </c>
      <c r="R828" s="44" t="s">
        <v>44</v>
      </c>
      <c r="S828" s="44" t="s">
        <v>45</v>
      </c>
      <c r="T828" s="44" t="s">
        <v>46</v>
      </c>
      <c r="U828" s="44" t="s">
        <v>46</v>
      </c>
      <c r="V828" s="44" t="s">
        <v>47</v>
      </c>
      <c r="W828" s="44" t="s">
        <v>46</v>
      </c>
      <c r="X828" s="44" t="s">
        <v>46</v>
      </c>
      <c r="Y828" s="44" t="s">
        <v>46</v>
      </c>
      <c r="Z828" s="44" t="s">
        <v>46</v>
      </c>
      <c r="AA828" s="44" t="s">
        <v>46</v>
      </c>
      <c r="AB828" s="44" t="s">
        <v>5839</v>
      </c>
    </row>
    <row r="829" spans="1:28">
      <c r="A829" s="44" t="s">
        <v>155</v>
      </c>
      <c r="B829" s="44" t="s">
        <v>5684</v>
      </c>
      <c r="C829" s="44" t="s">
        <v>5685</v>
      </c>
      <c r="D829" s="44" t="s">
        <v>5848</v>
      </c>
      <c r="E829" s="44" t="s">
        <v>5849</v>
      </c>
      <c r="F829" s="44" t="s">
        <v>5850</v>
      </c>
      <c r="G829" s="44" t="s">
        <v>5851</v>
      </c>
      <c r="H829" s="44">
        <v>1490</v>
      </c>
      <c r="I829" s="44">
        <v>1290</v>
      </c>
      <c r="J829" s="44" t="s">
        <v>5852</v>
      </c>
      <c r="K829" s="44" t="s">
        <v>71</v>
      </c>
      <c r="L829" s="44" t="s">
        <v>38</v>
      </c>
      <c r="M829" s="44" t="s">
        <v>5853</v>
      </c>
      <c r="N829" s="44" t="s">
        <v>1631</v>
      </c>
      <c r="O829" s="44" t="s">
        <v>46</v>
      </c>
      <c r="P829" s="44" t="s">
        <v>5854</v>
      </c>
      <c r="Q829" s="44" t="s">
        <v>5855</v>
      </c>
      <c r="R829" s="44" t="s">
        <v>44</v>
      </c>
      <c r="S829" s="44" t="s">
        <v>45</v>
      </c>
      <c r="T829" s="44" t="s">
        <v>46</v>
      </c>
      <c r="U829" s="44" t="s">
        <v>46</v>
      </c>
      <c r="V829" s="44" t="s">
        <v>47</v>
      </c>
      <c r="W829" s="44" t="s">
        <v>46</v>
      </c>
      <c r="X829" s="44" t="s">
        <v>46</v>
      </c>
      <c r="Y829" s="44" t="s">
        <v>46</v>
      </c>
      <c r="Z829" s="44" t="s">
        <v>46</v>
      </c>
      <c r="AA829" s="44" t="s">
        <v>46</v>
      </c>
      <c r="AB829" s="44" t="s">
        <v>5856</v>
      </c>
    </row>
    <row r="830" spans="1:28">
      <c r="A830" s="44" t="s">
        <v>155</v>
      </c>
      <c r="B830" s="44" t="s">
        <v>5684</v>
      </c>
      <c r="C830" s="44" t="s">
        <v>5685</v>
      </c>
      <c r="D830" s="44" t="s">
        <v>5857</v>
      </c>
      <c r="E830" s="44" t="s">
        <v>5858</v>
      </c>
      <c r="F830" s="44" t="s">
        <v>5859</v>
      </c>
      <c r="G830" s="44" t="s">
        <v>5860</v>
      </c>
      <c r="H830" s="44">
        <v>1290</v>
      </c>
      <c r="I830" s="44">
        <v>990</v>
      </c>
      <c r="J830" s="44" t="s">
        <v>5861</v>
      </c>
      <c r="K830" s="44" t="s">
        <v>71</v>
      </c>
      <c r="L830" s="44" t="s">
        <v>38</v>
      </c>
      <c r="M830" s="44" t="s">
        <v>5862</v>
      </c>
      <c r="N830" s="44" t="s">
        <v>572</v>
      </c>
      <c r="O830" s="44" t="s">
        <v>2728</v>
      </c>
      <c r="P830" s="44" t="s">
        <v>46</v>
      </c>
      <c r="Q830" s="44" t="s">
        <v>5863</v>
      </c>
      <c r="R830" s="44" t="s">
        <v>44</v>
      </c>
      <c r="S830" s="44" t="s">
        <v>45</v>
      </c>
      <c r="T830" s="44" t="s">
        <v>46</v>
      </c>
      <c r="U830" s="44" t="s">
        <v>46</v>
      </c>
      <c r="V830" s="44" t="s">
        <v>47</v>
      </c>
      <c r="W830" s="44" t="s">
        <v>46</v>
      </c>
      <c r="X830" s="44" t="s">
        <v>46</v>
      </c>
      <c r="Y830" s="44" t="s">
        <v>46</v>
      </c>
      <c r="Z830" s="44" t="s">
        <v>46</v>
      </c>
      <c r="AA830" s="44" t="s">
        <v>46</v>
      </c>
      <c r="AB830" s="44" t="s">
        <v>5864</v>
      </c>
    </row>
    <row r="831" spans="1:28">
      <c r="A831" s="44" t="s">
        <v>155</v>
      </c>
      <c r="B831" s="44" t="s">
        <v>5684</v>
      </c>
      <c r="C831" s="44" t="s">
        <v>5685</v>
      </c>
      <c r="D831" s="44" t="s">
        <v>5865</v>
      </c>
      <c r="E831" s="44" t="s">
        <v>5866</v>
      </c>
      <c r="F831" s="44" t="s">
        <v>5867</v>
      </c>
      <c r="G831" s="44" t="s">
        <v>5868</v>
      </c>
      <c r="H831" s="44">
        <v>1290</v>
      </c>
      <c r="I831" s="44">
        <v>990</v>
      </c>
      <c r="J831" s="44" t="s">
        <v>3853</v>
      </c>
      <c r="K831" s="44" t="s">
        <v>37</v>
      </c>
      <c r="L831" s="44" t="s">
        <v>38</v>
      </c>
      <c r="M831" s="44" t="s">
        <v>5869</v>
      </c>
      <c r="N831" s="44" t="s">
        <v>572</v>
      </c>
      <c r="O831" s="44" t="s">
        <v>287</v>
      </c>
      <c r="P831" s="44" t="s">
        <v>46</v>
      </c>
      <c r="Q831" s="44" t="s">
        <v>5863</v>
      </c>
      <c r="R831" s="44" t="s">
        <v>44</v>
      </c>
      <c r="S831" s="44" t="s">
        <v>45</v>
      </c>
      <c r="T831" s="44" t="s">
        <v>46</v>
      </c>
      <c r="U831" s="44" t="s">
        <v>46</v>
      </c>
      <c r="V831" s="44" t="s">
        <v>47</v>
      </c>
      <c r="W831" s="44" t="s">
        <v>46</v>
      </c>
      <c r="X831" s="44" t="s">
        <v>46</v>
      </c>
      <c r="Y831" s="44" t="s">
        <v>46</v>
      </c>
      <c r="Z831" s="44" t="s">
        <v>46</v>
      </c>
      <c r="AA831" s="44" t="s">
        <v>46</v>
      </c>
      <c r="AB831" s="44" t="s">
        <v>5864</v>
      </c>
    </row>
    <row r="832" spans="1:28">
      <c r="A832" s="44" t="s">
        <v>166</v>
      </c>
      <c r="B832" s="44" t="s">
        <v>5684</v>
      </c>
      <c r="C832" s="44" t="s">
        <v>5685</v>
      </c>
      <c r="D832" s="44" t="s">
        <v>5870</v>
      </c>
      <c r="E832" s="44" t="s">
        <v>5871</v>
      </c>
      <c r="F832" s="44" t="s">
        <v>5872</v>
      </c>
      <c r="G832" s="44" t="s">
        <v>5873</v>
      </c>
      <c r="H832" s="44">
        <v>1690</v>
      </c>
      <c r="I832" s="44">
        <v>1290</v>
      </c>
      <c r="J832" s="44" t="s">
        <v>46</v>
      </c>
      <c r="K832" s="44" t="s">
        <v>37</v>
      </c>
      <c r="L832" s="44" t="s">
        <v>38</v>
      </c>
      <c r="M832" s="44" t="s">
        <v>5874</v>
      </c>
      <c r="N832" s="44" t="s">
        <v>192</v>
      </c>
      <c r="O832" s="44" t="s">
        <v>287</v>
      </c>
      <c r="P832" s="44" t="s">
        <v>5875</v>
      </c>
      <c r="Q832" s="44" t="s">
        <v>5876</v>
      </c>
      <c r="R832" s="44" t="s">
        <v>44</v>
      </c>
      <c r="S832" s="44" t="s">
        <v>45</v>
      </c>
      <c r="T832" s="44" t="s">
        <v>46</v>
      </c>
      <c r="U832" s="44" t="s">
        <v>46</v>
      </c>
      <c r="V832" s="44" t="s">
        <v>47</v>
      </c>
      <c r="W832" s="44" t="s">
        <v>46</v>
      </c>
      <c r="X832" s="44" t="s">
        <v>46</v>
      </c>
      <c r="Y832" s="44" t="s">
        <v>46</v>
      </c>
      <c r="Z832" s="44" t="s">
        <v>46</v>
      </c>
      <c r="AA832" s="44" t="s">
        <v>46</v>
      </c>
      <c r="AB832" s="44" t="s">
        <v>5877</v>
      </c>
    </row>
    <row r="833" spans="1:28">
      <c r="A833" s="44" t="s">
        <v>166</v>
      </c>
      <c r="B833" s="44" t="s">
        <v>5684</v>
      </c>
      <c r="C833" s="44" t="s">
        <v>5685</v>
      </c>
      <c r="D833" s="44" t="s">
        <v>5878</v>
      </c>
      <c r="E833" s="44" t="s">
        <v>5879</v>
      </c>
      <c r="F833" s="44" t="s">
        <v>5880</v>
      </c>
      <c r="G833" s="44" t="s">
        <v>5881</v>
      </c>
      <c r="H833" s="44">
        <v>1590</v>
      </c>
      <c r="I833" s="44">
        <v>990</v>
      </c>
      <c r="J833" s="44" t="s">
        <v>46</v>
      </c>
      <c r="K833" s="44" t="s">
        <v>113</v>
      </c>
      <c r="L833" s="44" t="s">
        <v>38</v>
      </c>
      <c r="M833" s="44" t="s">
        <v>5882</v>
      </c>
      <c r="N833" s="44" t="s">
        <v>2322</v>
      </c>
      <c r="O833" s="44" t="s">
        <v>138</v>
      </c>
      <c r="P833" s="44" t="s">
        <v>5883</v>
      </c>
      <c r="Q833" s="44" t="s">
        <v>5884</v>
      </c>
      <c r="R833" s="44" t="s">
        <v>44</v>
      </c>
      <c r="S833" s="44" t="s">
        <v>45</v>
      </c>
      <c r="T833" s="44" t="s">
        <v>46</v>
      </c>
      <c r="U833" s="44" t="s">
        <v>46</v>
      </c>
      <c r="V833" s="44" t="s">
        <v>47</v>
      </c>
      <c r="W833" s="44" t="s">
        <v>46</v>
      </c>
      <c r="X833" s="44" t="s">
        <v>46</v>
      </c>
      <c r="Y833" s="44" t="s">
        <v>46</v>
      </c>
      <c r="Z833" s="44" t="s">
        <v>46</v>
      </c>
      <c r="AA833" s="44" t="s">
        <v>46</v>
      </c>
      <c r="AB833" s="44" t="s">
        <v>5885</v>
      </c>
    </row>
    <row r="834" spans="1:28">
      <c r="A834" s="44" t="s">
        <v>166</v>
      </c>
      <c r="B834" s="44" t="s">
        <v>5684</v>
      </c>
      <c r="C834" s="44" t="s">
        <v>5685</v>
      </c>
      <c r="D834" s="44" t="s">
        <v>5886</v>
      </c>
      <c r="E834" s="44" t="s">
        <v>5887</v>
      </c>
      <c r="F834" s="44" t="s">
        <v>5888</v>
      </c>
      <c r="G834" s="44" t="s">
        <v>5889</v>
      </c>
      <c r="H834" s="44">
        <v>1290</v>
      </c>
      <c r="I834" s="44">
        <v>880</v>
      </c>
      <c r="J834" s="44" t="s">
        <v>304</v>
      </c>
      <c r="K834" s="44" t="s">
        <v>113</v>
      </c>
      <c r="L834" s="44" t="s">
        <v>38</v>
      </c>
      <c r="M834" s="44" t="s">
        <v>5890</v>
      </c>
      <c r="N834" s="44" t="s">
        <v>419</v>
      </c>
      <c r="O834" s="44" t="s">
        <v>456</v>
      </c>
      <c r="P834" s="44" t="s">
        <v>5891</v>
      </c>
      <c r="Q834" s="44" t="s">
        <v>5892</v>
      </c>
      <c r="R834" s="44" t="s">
        <v>44</v>
      </c>
      <c r="S834" s="44" t="s">
        <v>45</v>
      </c>
      <c r="T834" s="44" t="s">
        <v>46</v>
      </c>
      <c r="U834" s="44" t="s">
        <v>46</v>
      </c>
      <c r="V834" s="44" t="s">
        <v>47</v>
      </c>
      <c r="W834" s="44" t="s">
        <v>46</v>
      </c>
      <c r="X834" s="44" t="s">
        <v>46</v>
      </c>
      <c r="Y834" s="44" t="s">
        <v>46</v>
      </c>
      <c r="Z834" s="44" t="s">
        <v>46</v>
      </c>
      <c r="AA834" s="44" t="s">
        <v>46</v>
      </c>
      <c r="AB834" s="44" t="s">
        <v>5893</v>
      </c>
    </row>
    <row r="835" spans="1:28">
      <c r="A835" s="44" t="s">
        <v>290</v>
      </c>
      <c r="B835" s="44" t="s">
        <v>5684</v>
      </c>
      <c r="C835" s="44" t="s">
        <v>5685</v>
      </c>
      <c r="D835" s="44" t="s">
        <v>5894</v>
      </c>
      <c r="E835" s="44" t="s">
        <v>5895</v>
      </c>
      <c r="F835" s="44" t="s">
        <v>5896</v>
      </c>
      <c r="G835" s="44" t="s">
        <v>5897</v>
      </c>
      <c r="H835" s="44">
        <v>2990</v>
      </c>
      <c r="I835" s="44">
        <v>2490</v>
      </c>
      <c r="J835" s="44" t="s">
        <v>46</v>
      </c>
      <c r="K835" s="44" t="s">
        <v>113</v>
      </c>
      <c r="L835" s="44" t="s">
        <v>38</v>
      </c>
      <c r="M835" s="44" t="s">
        <v>5898</v>
      </c>
      <c r="N835" s="44" t="s">
        <v>290</v>
      </c>
      <c r="O835" s="44" t="s">
        <v>287</v>
      </c>
      <c r="P835" s="44" t="s">
        <v>5899</v>
      </c>
      <c r="Q835" s="44" t="s">
        <v>5900</v>
      </c>
      <c r="R835" s="44" t="s">
        <v>44</v>
      </c>
      <c r="S835" s="44" t="s">
        <v>45</v>
      </c>
      <c r="T835" s="44" t="s">
        <v>46</v>
      </c>
      <c r="U835" s="44" t="s">
        <v>46</v>
      </c>
      <c r="V835" s="44" t="s">
        <v>47</v>
      </c>
      <c r="W835" s="44" t="s">
        <v>46</v>
      </c>
      <c r="X835" s="44" t="s">
        <v>46</v>
      </c>
      <c r="Y835" s="44" t="s">
        <v>46</v>
      </c>
      <c r="Z835" s="44" t="s">
        <v>46</v>
      </c>
      <c r="AA835" s="44" t="s">
        <v>46</v>
      </c>
      <c r="AB835" s="44" t="s">
        <v>5901</v>
      </c>
    </row>
    <row r="836" spans="1:28">
      <c r="A836" s="44" t="s">
        <v>155</v>
      </c>
      <c r="B836" s="44" t="s">
        <v>5684</v>
      </c>
      <c r="C836" s="44" t="s">
        <v>5685</v>
      </c>
      <c r="D836" s="44" t="s">
        <v>5902</v>
      </c>
      <c r="E836" s="44" t="s">
        <v>5903</v>
      </c>
      <c r="F836" s="44" t="s">
        <v>5904</v>
      </c>
      <c r="G836" s="44" t="s">
        <v>5905</v>
      </c>
      <c r="H836" s="44">
        <v>12900</v>
      </c>
      <c r="I836" s="44">
        <v>8800</v>
      </c>
      <c r="J836" s="44" t="s">
        <v>3244</v>
      </c>
      <c r="K836" s="44" t="s">
        <v>56</v>
      </c>
      <c r="L836" s="44" t="s">
        <v>38</v>
      </c>
      <c r="M836" s="44" t="s">
        <v>5906</v>
      </c>
      <c r="N836" s="44" t="s">
        <v>162</v>
      </c>
      <c r="O836" s="44" t="s">
        <v>287</v>
      </c>
      <c r="P836" s="44" t="s">
        <v>46</v>
      </c>
      <c r="Q836" s="44" t="s">
        <v>5907</v>
      </c>
      <c r="R836" s="44" t="s">
        <v>44</v>
      </c>
      <c r="S836" s="44" t="s">
        <v>45</v>
      </c>
      <c r="T836" s="44" t="s">
        <v>46</v>
      </c>
      <c r="U836" s="44" t="s">
        <v>46</v>
      </c>
      <c r="V836" s="44" t="s">
        <v>47</v>
      </c>
      <c r="W836" s="44" t="s">
        <v>46</v>
      </c>
      <c r="X836" s="44" t="s">
        <v>46</v>
      </c>
      <c r="Y836" s="44" t="s">
        <v>46</v>
      </c>
      <c r="Z836" s="44" t="s">
        <v>46</v>
      </c>
      <c r="AA836" s="44" t="s">
        <v>46</v>
      </c>
      <c r="AB836" s="44" t="s">
        <v>5908</v>
      </c>
    </row>
    <row r="837" spans="1:28">
      <c r="A837" s="44" t="s">
        <v>155</v>
      </c>
      <c r="B837" s="44" t="s">
        <v>5684</v>
      </c>
      <c r="C837" s="44" t="s">
        <v>5685</v>
      </c>
      <c r="D837" s="44" t="s">
        <v>5909</v>
      </c>
      <c r="E837" s="44" t="s">
        <v>5910</v>
      </c>
      <c r="F837" s="44" t="s">
        <v>5911</v>
      </c>
      <c r="G837" s="44" t="s">
        <v>5912</v>
      </c>
      <c r="H837" s="44">
        <v>5990</v>
      </c>
      <c r="I837" s="44">
        <v>3000</v>
      </c>
      <c r="J837" s="44" t="s">
        <v>3647</v>
      </c>
      <c r="K837" s="44" t="s">
        <v>56</v>
      </c>
      <c r="L837" s="44" t="s">
        <v>38</v>
      </c>
      <c r="M837" s="44" t="s">
        <v>5913</v>
      </c>
      <c r="N837" s="44" t="s">
        <v>162</v>
      </c>
      <c r="O837" s="44" t="s">
        <v>287</v>
      </c>
      <c r="P837" s="44" t="s">
        <v>5914</v>
      </c>
      <c r="Q837" s="44" t="s">
        <v>5915</v>
      </c>
      <c r="R837" s="44" t="s">
        <v>44</v>
      </c>
      <c r="S837" s="44" t="s">
        <v>45</v>
      </c>
      <c r="T837" s="44" t="s">
        <v>46</v>
      </c>
      <c r="U837" s="44" t="s">
        <v>46</v>
      </c>
      <c r="V837" s="44" t="s">
        <v>47</v>
      </c>
      <c r="W837" s="44" t="s">
        <v>46</v>
      </c>
      <c r="X837" s="44" t="s">
        <v>46</v>
      </c>
      <c r="Y837" s="44" t="s">
        <v>46</v>
      </c>
      <c r="Z837" s="44" t="s">
        <v>46</v>
      </c>
      <c r="AA837" s="44" t="s">
        <v>46</v>
      </c>
      <c r="AB837" s="44" t="s">
        <v>5916</v>
      </c>
    </row>
    <row r="838" spans="1:28">
      <c r="A838" s="44" t="s">
        <v>155</v>
      </c>
      <c r="B838" s="44" t="s">
        <v>5684</v>
      </c>
      <c r="C838" s="44" t="s">
        <v>5685</v>
      </c>
      <c r="D838" s="44" t="s">
        <v>5917</v>
      </c>
      <c r="E838" s="44" t="s">
        <v>5918</v>
      </c>
      <c r="F838" s="44" t="s">
        <v>5919</v>
      </c>
      <c r="G838" s="44" t="s">
        <v>5920</v>
      </c>
      <c r="H838" s="44">
        <v>6990</v>
      </c>
      <c r="I838" s="44">
        <v>5290</v>
      </c>
      <c r="J838" s="44" t="s">
        <v>5921</v>
      </c>
      <c r="K838" s="44" t="s">
        <v>37</v>
      </c>
      <c r="L838" s="44" t="s">
        <v>38</v>
      </c>
      <c r="M838" s="44" t="s">
        <v>5922</v>
      </c>
      <c r="N838" s="44" t="s">
        <v>438</v>
      </c>
      <c r="O838" s="44" t="s">
        <v>46</v>
      </c>
      <c r="P838" s="44" t="s">
        <v>46</v>
      </c>
      <c r="Q838" s="44" t="s">
        <v>5923</v>
      </c>
      <c r="R838" s="44" t="s">
        <v>44</v>
      </c>
      <c r="S838" s="44" t="s">
        <v>45</v>
      </c>
      <c r="T838" s="44" t="s">
        <v>46</v>
      </c>
      <c r="U838" s="44" t="s">
        <v>46</v>
      </c>
      <c r="V838" s="44" t="s">
        <v>47</v>
      </c>
      <c r="W838" s="44" t="s">
        <v>46</v>
      </c>
      <c r="X838" s="44" t="s">
        <v>46</v>
      </c>
      <c r="Y838" s="44" t="s">
        <v>46</v>
      </c>
      <c r="Z838" s="44" t="s">
        <v>46</v>
      </c>
      <c r="AA838" s="44" t="s">
        <v>46</v>
      </c>
      <c r="AB838" s="44" t="s">
        <v>5924</v>
      </c>
    </row>
    <row r="839" spans="1:28">
      <c r="A839" s="44" t="s">
        <v>155</v>
      </c>
      <c r="B839" s="44" t="s">
        <v>5684</v>
      </c>
      <c r="C839" s="44" t="s">
        <v>5925</v>
      </c>
      <c r="D839" s="44" t="s">
        <v>5926</v>
      </c>
      <c r="E839" s="44" t="s">
        <v>5927</v>
      </c>
      <c r="F839" s="44" t="s">
        <v>5928</v>
      </c>
      <c r="G839" s="44" t="s">
        <v>5929</v>
      </c>
      <c r="H839" s="44">
        <v>1690</v>
      </c>
      <c r="I839" s="44">
        <v>990</v>
      </c>
      <c r="J839" s="44" t="s">
        <v>5930</v>
      </c>
      <c r="K839" s="44" t="s">
        <v>37</v>
      </c>
      <c r="L839" s="44" t="s">
        <v>38</v>
      </c>
      <c r="M839" s="44" t="s">
        <v>5931</v>
      </c>
      <c r="N839" s="44" t="s">
        <v>438</v>
      </c>
      <c r="O839" s="44" t="s">
        <v>306</v>
      </c>
      <c r="P839" s="44" t="s">
        <v>46</v>
      </c>
      <c r="Q839" s="44" t="s">
        <v>5932</v>
      </c>
      <c r="R839" s="44" t="s">
        <v>44</v>
      </c>
      <c r="S839" s="44" t="s">
        <v>45</v>
      </c>
      <c r="T839" s="44" t="s">
        <v>46</v>
      </c>
      <c r="U839" s="44" t="s">
        <v>46</v>
      </c>
      <c r="V839" s="44" t="s">
        <v>47</v>
      </c>
      <c r="W839" s="44" t="s">
        <v>46</v>
      </c>
      <c r="X839" s="44" t="s">
        <v>46</v>
      </c>
      <c r="Y839" s="44" t="s">
        <v>46</v>
      </c>
      <c r="Z839" s="44" t="s">
        <v>46</v>
      </c>
      <c r="AA839" s="44" t="s">
        <v>46</v>
      </c>
      <c r="AB839" s="44" t="s">
        <v>5933</v>
      </c>
    </row>
    <row r="840" spans="1:28">
      <c r="A840" s="44" t="s">
        <v>166</v>
      </c>
      <c r="B840" s="44" t="s">
        <v>5684</v>
      </c>
      <c r="C840" s="44" t="s">
        <v>5789</v>
      </c>
      <c r="D840" s="44" t="s">
        <v>5934</v>
      </c>
      <c r="E840" s="44" t="s">
        <v>5935</v>
      </c>
      <c r="F840" s="44" t="s">
        <v>5936</v>
      </c>
      <c r="G840" s="44" t="s">
        <v>5937</v>
      </c>
      <c r="H840" s="44">
        <v>799</v>
      </c>
      <c r="I840" s="44">
        <v>699</v>
      </c>
      <c r="J840" s="44" t="s">
        <v>3342</v>
      </c>
      <c r="K840" s="44" t="s">
        <v>37</v>
      </c>
      <c r="L840" s="44" t="s">
        <v>38</v>
      </c>
      <c r="M840" s="44" t="s">
        <v>5938</v>
      </c>
      <c r="N840" s="44" t="s">
        <v>2322</v>
      </c>
      <c r="O840" s="44" t="s">
        <v>5939</v>
      </c>
      <c r="P840" s="44" t="s">
        <v>5940</v>
      </c>
      <c r="Q840" s="44" t="s">
        <v>5941</v>
      </c>
      <c r="R840" s="44" t="s">
        <v>44</v>
      </c>
      <c r="S840" s="44" t="s">
        <v>45</v>
      </c>
      <c r="T840" s="44" t="s">
        <v>46</v>
      </c>
      <c r="U840" s="44" t="s">
        <v>46</v>
      </c>
      <c r="V840" s="44" t="s">
        <v>46</v>
      </c>
      <c r="W840" s="44" t="s">
        <v>46</v>
      </c>
      <c r="X840" s="44" t="s">
        <v>46</v>
      </c>
      <c r="Y840" s="44" t="s">
        <v>46</v>
      </c>
      <c r="Z840" s="44" t="s">
        <v>46</v>
      </c>
      <c r="AA840" s="44" t="s">
        <v>46</v>
      </c>
      <c r="AB840" s="44" t="s">
        <v>5942</v>
      </c>
    </row>
    <row r="841" spans="1:28">
      <c r="A841" s="44" t="s">
        <v>166</v>
      </c>
      <c r="B841" s="44" t="s">
        <v>5684</v>
      </c>
      <c r="C841" s="44" t="s">
        <v>5720</v>
      </c>
      <c r="D841" s="44" t="s">
        <v>5943</v>
      </c>
      <c r="E841" s="44" t="s">
        <v>5944</v>
      </c>
      <c r="F841" s="44" t="s">
        <v>5945</v>
      </c>
      <c r="G841" s="44" t="s">
        <v>5946</v>
      </c>
      <c r="H841" s="44">
        <v>990</v>
      </c>
      <c r="I841" s="44">
        <v>690</v>
      </c>
      <c r="J841" s="44" t="s">
        <v>46</v>
      </c>
      <c r="K841" s="44" t="s">
        <v>113</v>
      </c>
      <c r="L841" s="44" t="s">
        <v>38</v>
      </c>
      <c r="M841" s="44" t="s">
        <v>5947</v>
      </c>
      <c r="N841" s="44" t="s">
        <v>192</v>
      </c>
      <c r="O841" s="44" t="s">
        <v>1244</v>
      </c>
      <c r="P841" s="44" t="s">
        <v>5948</v>
      </c>
      <c r="Q841" s="44" t="s">
        <v>5949</v>
      </c>
      <c r="R841" s="44" t="s">
        <v>44</v>
      </c>
      <c r="S841" s="44" t="s">
        <v>45</v>
      </c>
      <c r="T841" s="44" t="s">
        <v>46</v>
      </c>
      <c r="U841" s="44" t="s">
        <v>46</v>
      </c>
      <c r="V841" s="44" t="s">
        <v>46</v>
      </c>
      <c r="W841" s="44" t="s">
        <v>46</v>
      </c>
      <c r="X841" s="44" t="s">
        <v>46</v>
      </c>
      <c r="Y841" s="44" t="s">
        <v>46</v>
      </c>
      <c r="Z841" s="44" t="s">
        <v>46</v>
      </c>
      <c r="AA841" s="44" t="s">
        <v>46</v>
      </c>
      <c r="AB841" s="44" t="s">
        <v>5950</v>
      </c>
    </row>
    <row r="842" spans="1:28">
      <c r="A842" s="44" t="s">
        <v>166</v>
      </c>
      <c r="B842" s="44" t="s">
        <v>5684</v>
      </c>
      <c r="C842" s="44" t="s">
        <v>5685</v>
      </c>
      <c r="D842" s="44" t="s">
        <v>5951</v>
      </c>
      <c r="E842" s="44" t="s">
        <v>5952</v>
      </c>
      <c r="F842" s="44" t="s">
        <v>5953</v>
      </c>
      <c r="G842" s="44" t="s">
        <v>5954</v>
      </c>
      <c r="H842" s="44">
        <v>3990</v>
      </c>
      <c r="I842" s="44">
        <v>3990</v>
      </c>
      <c r="J842" s="44" t="s">
        <v>417</v>
      </c>
      <c r="K842" s="44" t="s">
        <v>71</v>
      </c>
      <c r="L842" s="44" t="s">
        <v>38</v>
      </c>
      <c r="M842" s="44" t="s">
        <v>418</v>
      </c>
      <c r="N842" s="44" t="s">
        <v>5955</v>
      </c>
      <c r="O842" s="44" t="s">
        <v>5956</v>
      </c>
      <c r="P842" s="44" t="s">
        <v>5957</v>
      </c>
      <c r="Q842" s="44" t="s">
        <v>5958</v>
      </c>
      <c r="R842" s="44" t="s">
        <v>44</v>
      </c>
      <c r="S842" s="44" t="s">
        <v>45</v>
      </c>
      <c r="T842" s="44" t="s">
        <v>46</v>
      </c>
      <c r="U842" s="44" t="s">
        <v>46</v>
      </c>
      <c r="V842" s="44" t="s">
        <v>46</v>
      </c>
      <c r="W842" s="44" t="s">
        <v>46</v>
      </c>
      <c r="X842" s="44" t="s">
        <v>46</v>
      </c>
      <c r="Y842" s="44" t="s">
        <v>46</v>
      </c>
      <c r="Z842" s="44" t="s">
        <v>46</v>
      </c>
      <c r="AA842" s="44" t="s">
        <v>46</v>
      </c>
      <c r="AB842" s="44" t="s">
        <v>5959</v>
      </c>
    </row>
    <row r="843" spans="1:28">
      <c r="A843" s="44" t="s">
        <v>166</v>
      </c>
      <c r="B843" s="44" t="s">
        <v>5684</v>
      </c>
      <c r="C843" s="44" t="s">
        <v>5720</v>
      </c>
      <c r="D843" s="44" t="s">
        <v>5960</v>
      </c>
      <c r="E843" s="44" t="s">
        <v>5961</v>
      </c>
      <c r="F843" s="44" t="s">
        <v>5962</v>
      </c>
      <c r="G843" s="44" t="s">
        <v>5963</v>
      </c>
      <c r="H843" s="44">
        <v>699</v>
      </c>
      <c r="I843" s="44">
        <v>599</v>
      </c>
      <c r="J843" s="44" t="s">
        <v>46</v>
      </c>
      <c r="K843" s="44" t="s">
        <v>46</v>
      </c>
      <c r="L843" s="44" t="s">
        <v>367</v>
      </c>
      <c r="M843" s="44" t="s">
        <v>5964</v>
      </c>
      <c r="N843" s="44" t="s">
        <v>4545</v>
      </c>
      <c r="O843" s="44" t="s">
        <v>46</v>
      </c>
      <c r="P843" s="44" t="s">
        <v>46</v>
      </c>
      <c r="Q843" s="44" t="s">
        <v>5965</v>
      </c>
      <c r="R843" s="44" t="s">
        <v>46</v>
      </c>
      <c r="S843" s="44" t="s">
        <v>45</v>
      </c>
      <c r="T843" s="44" t="s">
        <v>46</v>
      </c>
      <c r="U843" s="44" t="s">
        <v>46</v>
      </c>
      <c r="V843" s="44" t="s">
        <v>46</v>
      </c>
      <c r="W843" s="44" t="s">
        <v>46</v>
      </c>
      <c r="X843" s="44" t="s">
        <v>46</v>
      </c>
      <c r="Y843" s="44" t="s">
        <v>46</v>
      </c>
      <c r="Z843" s="44" t="s">
        <v>46</v>
      </c>
      <c r="AA843" s="44" t="s">
        <v>46</v>
      </c>
      <c r="AB843" s="44" t="s">
        <v>5966</v>
      </c>
    </row>
    <row r="844" spans="1:28">
      <c r="A844" s="44" t="s">
        <v>166</v>
      </c>
      <c r="B844" s="44" t="s">
        <v>5684</v>
      </c>
      <c r="C844" s="44" t="s">
        <v>5720</v>
      </c>
      <c r="D844" s="44" t="s">
        <v>5967</v>
      </c>
      <c r="E844" s="44" t="s">
        <v>5968</v>
      </c>
      <c r="F844" s="44" t="s">
        <v>5969</v>
      </c>
      <c r="G844" s="44" t="s">
        <v>5970</v>
      </c>
      <c r="H844" s="44">
        <v>3290</v>
      </c>
      <c r="I844" s="44">
        <v>1990</v>
      </c>
      <c r="J844" s="44" t="s">
        <v>304</v>
      </c>
      <c r="K844" s="44" t="s">
        <v>56</v>
      </c>
      <c r="L844" s="44" t="s">
        <v>38</v>
      </c>
      <c r="M844" s="44" t="s">
        <v>598</v>
      </c>
      <c r="N844" s="44" t="s">
        <v>829</v>
      </c>
      <c r="O844" s="44" t="s">
        <v>287</v>
      </c>
      <c r="P844" s="44" t="s">
        <v>5971</v>
      </c>
      <c r="Q844" s="44" t="s">
        <v>5787</v>
      </c>
      <c r="R844" s="44" t="s">
        <v>44</v>
      </c>
      <c r="S844" s="44" t="s">
        <v>45</v>
      </c>
      <c r="T844" s="44" t="s">
        <v>46</v>
      </c>
      <c r="U844" s="44" t="s">
        <v>46</v>
      </c>
      <c r="V844" s="44" t="s">
        <v>47</v>
      </c>
      <c r="W844" s="44" t="s">
        <v>46</v>
      </c>
      <c r="X844" s="44" t="s">
        <v>46</v>
      </c>
      <c r="Y844" s="44" t="s">
        <v>46</v>
      </c>
      <c r="Z844" s="44" t="s">
        <v>46</v>
      </c>
      <c r="AA844" s="44" t="s">
        <v>46</v>
      </c>
      <c r="AB844" s="44" t="s">
        <v>5788</v>
      </c>
    </row>
    <row r="845" spans="1:28">
      <c r="A845" s="44" t="s">
        <v>155</v>
      </c>
      <c r="B845" s="44" t="s">
        <v>5684</v>
      </c>
      <c r="C845" s="44" t="s">
        <v>5685</v>
      </c>
      <c r="D845" s="44" t="s">
        <v>5972</v>
      </c>
      <c r="E845" s="44" t="s">
        <v>5973</v>
      </c>
      <c r="F845" s="44" t="s">
        <v>5974</v>
      </c>
      <c r="G845" s="44" t="s">
        <v>5975</v>
      </c>
      <c r="H845" s="44">
        <v>3990</v>
      </c>
      <c r="I845" s="44">
        <v>3690</v>
      </c>
      <c r="J845" s="44" t="s">
        <v>5976</v>
      </c>
      <c r="K845" s="44" t="s">
        <v>71</v>
      </c>
      <c r="L845" s="44" t="s">
        <v>38</v>
      </c>
      <c r="M845" s="44" t="s">
        <v>46</v>
      </c>
      <c r="N845" s="44" t="s">
        <v>1631</v>
      </c>
      <c r="O845" s="44" t="s">
        <v>5977</v>
      </c>
      <c r="P845" s="44" t="s">
        <v>5978</v>
      </c>
      <c r="Q845" s="44" t="s">
        <v>5979</v>
      </c>
      <c r="R845" s="44" t="s">
        <v>44</v>
      </c>
      <c r="S845" s="44" t="s">
        <v>45</v>
      </c>
      <c r="T845" s="44" t="s">
        <v>46</v>
      </c>
      <c r="U845" s="44" t="s">
        <v>46</v>
      </c>
      <c r="V845" s="44" t="s">
        <v>47</v>
      </c>
      <c r="W845" s="44" t="s">
        <v>46</v>
      </c>
      <c r="X845" s="44" t="s">
        <v>46</v>
      </c>
      <c r="Y845" s="44" t="s">
        <v>46</v>
      </c>
      <c r="Z845" s="44" t="s">
        <v>46</v>
      </c>
      <c r="AA845" s="44" t="s">
        <v>46</v>
      </c>
      <c r="AB845" s="44" t="s">
        <v>5980</v>
      </c>
    </row>
    <row r="846" spans="1:28">
      <c r="A846" s="44" t="s">
        <v>155</v>
      </c>
      <c r="B846" s="44" t="s">
        <v>5684</v>
      </c>
      <c r="C846" s="44" t="s">
        <v>5720</v>
      </c>
      <c r="D846" s="44" t="s">
        <v>5981</v>
      </c>
      <c r="E846" s="44" t="s">
        <v>5982</v>
      </c>
      <c r="F846" s="44" t="s">
        <v>5983</v>
      </c>
      <c r="G846" s="44" t="s">
        <v>5984</v>
      </c>
      <c r="H846" s="44">
        <v>1690</v>
      </c>
      <c r="I846" s="44">
        <v>1490</v>
      </c>
      <c r="J846" s="44" t="s">
        <v>304</v>
      </c>
      <c r="K846" s="44" t="s">
        <v>46</v>
      </c>
      <c r="L846" s="44" t="s">
        <v>38</v>
      </c>
      <c r="M846" s="44" t="s">
        <v>846</v>
      </c>
      <c r="N846" s="44" t="s">
        <v>5836</v>
      </c>
      <c r="O846" s="44" t="s">
        <v>5985</v>
      </c>
      <c r="P846" s="44" t="s">
        <v>5986</v>
      </c>
      <c r="Q846" s="44" t="s">
        <v>5987</v>
      </c>
      <c r="R846" s="44" t="s">
        <v>44</v>
      </c>
      <c r="S846" s="44" t="s">
        <v>45</v>
      </c>
      <c r="T846" s="44" t="s">
        <v>46</v>
      </c>
      <c r="U846" s="44" t="s">
        <v>46</v>
      </c>
      <c r="V846" s="44" t="s">
        <v>47</v>
      </c>
      <c r="W846" s="44" t="s">
        <v>46</v>
      </c>
      <c r="X846" s="44" t="s">
        <v>46</v>
      </c>
      <c r="Y846" s="44" t="s">
        <v>46</v>
      </c>
      <c r="Z846" s="44" t="s">
        <v>46</v>
      </c>
      <c r="AA846" s="44" t="s">
        <v>46</v>
      </c>
      <c r="AB846" s="44" t="s">
        <v>5988</v>
      </c>
    </row>
    <row r="847" spans="1:28">
      <c r="A847" s="44" t="s">
        <v>155</v>
      </c>
      <c r="B847" s="44" t="s">
        <v>5684</v>
      </c>
      <c r="C847" s="44" t="s">
        <v>5720</v>
      </c>
      <c r="D847" s="44" t="s">
        <v>5989</v>
      </c>
      <c r="E847" s="44" t="s">
        <v>5990</v>
      </c>
      <c r="F847" s="44" t="s">
        <v>5991</v>
      </c>
      <c r="G847" s="44" t="s">
        <v>5992</v>
      </c>
      <c r="H847" s="44">
        <v>1290</v>
      </c>
      <c r="I847" s="44">
        <v>990</v>
      </c>
      <c r="J847" s="44" t="s">
        <v>2184</v>
      </c>
      <c r="K847" s="44" t="s">
        <v>46</v>
      </c>
      <c r="L847" s="44" t="s">
        <v>38</v>
      </c>
      <c r="M847" s="44" t="s">
        <v>846</v>
      </c>
      <c r="N847" s="44" t="s">
        <v>1631</v>
      </c>
      <c r="O847" s="44" t="s">
        <v>46</v>
      </c>
      <c r="P847" s="44" t="s">
        <v>5993</v>
      </c>
      <c r="Q847" s="44" t="s">
        <v>5994</v>
      </c>
      <c r="R847" s="44" t="s">
        <v>44</v>
      </c>
      <c r="S847" s="44" t="s">
        <v>45</v>
      </c>
      <c r="T847" s="44" t="s">
        <v>46</v>
      </c>
      <c r="U847" s="44" t="s">
        <v>46</v>
      </c>
      <c r="V847" s="44" t="s">
        <v>47</v>
      </c>
      <c r="W847" s="44" t="s">
        <v>46</v>
      </c>
      <c r="X847" s="44" t="s">
        <v>46</v>
      </c>
      <c r="Y847" s="44" t="s">
        <v>46</v>
      </c>
      <c r="Z847" s="44" t="s">
        <v>46</v>
      </c>
      <c r="AA847" s="44" t="s">
        <v>46</v>
      </c>
      <c r="AB847" s="44" t="s">
        <v>5995</v>
      </c>
    </row>
    <row r="848" spans="1:28">
      <c r="A848" s="44" t="s">
        <v>166</v>
      </c>
      <c r="B848" s="44" t="s">
        <v>5684</v>
      </c>
      <c r="C848" s="44" t="s">
        <v>5685</v>
      </c>
      <c r="D848" s="44" t="s">
        <v>5996</v>
      </c>
      <c r="E848" s="44" t="s">
        <v>5997</v>
      </c>
      <c r="F848" s="44" t="s">
        <v>5998</v>
      </c>
      <c r="G848" s="44" t="s">
        <v>5999</v>
      </c>
      <c r="H848" s="44">
        <v>1990</v>
      </c>
      <c r="I848" s="44">
        <v>1520</v>
      </c>
      <c r="J848" s="44" t="s">
        <v>1242</v>
      </c>
      <c r="K848" s="44" t="s">
        <v>71</v>
      </c>
      <c r="L848" s="44" t="s">
        <v>38</v>
      </c>
      <c r="M848" s="44" t="s">
        <v>2306</v>
      </c>
      <c r="N848" s="44" t="s">
        <v>2322</v>
      </c>
      <c r="O848" s="44" t="s">
        <v>6000</v>
      </c>
      <c r="P848" s="44" t="s">
        <v>6001</v>
      </c>
      <c r="Q848" s="44" t="s">
        <v>6002</v>
      </c>
      <c r="R848" s="44" t="s">
        <v>44</v>
      </c>
      <c r="S848" s="44" t="s">
        <v>45</v>
      </c>
      <c r="T848" s="44" t="s">
        <v>46</v>
      </c>
      <c r="U848" s="44" t="s">
        <v>46</v>
      </c>
      <c r="V848" s="44" t="s">
        <v>47</v>
      </c>
      <c r="W848" s="44" t="s">
        <v>46</v>
      </c>
      <c r="X848" s="44" t="s">
        <v>46</v>
      </c>
      <c r="Y848" s="44" t="s">
        <v>46</v>
      </c>
      <c r="Z848" s="44" t="s">
        <v>46</v>
      </c>
      <c r="AA848" s="44" t="s">
        <v>46</v>
      </c>
      <c r="AB848" s="44" t="s">
        <v>6003</v>
      </c>
    </row>
    <row r="849" spans="1:28">
      <c r="A849" s="44" t="s">
        <v>166</v>
      </c>
      <c r="B849" s="44" t="s">
        <v>5684</v>
      </c>
      <c r="C849" s="44" t="s">
        <v>5685</v>
      </c>
      <c r="D849" s="44" t="s">
        <v>6004</v>
      </c>
      <c r="E849" s="44" t="s">
        <v>6005</v>
      </c>
      <c r="F849" s="44" t="s">
        <v>6006</v>
      </c>
      <c r="G849" s="44" t="s">
        <v>6007</v>
      </c>
      <c r="H849" s="44">
        <v>1990</v>
      </c>
      <c r="I849" s="44">
        <v>1520</v>
      </c>
      <c r="J849" s="44" t="s">
        <v>1242</v>
      </c>
      <c r="K849" s="44" t="s">
        <v>71</v>
      </c>
      <c r="L849" s="44" t="s">
        <v>38</v>
      </c>
      <c r="M849" s="44" t="s">
        <v>2306</v>
      </c>
      <c r="N849" s="44" t="s">
        <v>2322</v>
      </c>
      <c r="O849" s="44" t="s">
        <v>6008</v>
      </c>
      <c r="P849" s="44" t="s">
        <v>6001</v>
      </c>
      <c r="Q849" s="44" t="s">
        <v>6002</v>
      </c>
      <c r="R849" s="44" t="s">
        <v>44</v>
      </c>
      <c r="S849" s="44" t="s">
        <v>45</v>
      </c>
      <c r="T849" s="44" t="s">
        <v>46</v>
      </c>
      <c r="U849" s="44" t="s">
        <v>46</v>
      </c>
      <c r="V849" s="44" t="s">
        <v>47</v>
      </c>
      <c r="W849" s="44" t="s">
        <v>46</v>
      </c>
      <c r="X849" s="44" t="s">
        <v>46</v>
      </c>
      <c r="Y849" s="44" t="s">
        <v>46</v>
      </c>
      <c r="Z849" s="44" t="s">
        <v>46</v>
      </c>
      <c r="AA849" s="44" t="s">
        <v>46</v>
      </c>
      <c r="AB849" s="44" t="s">
        <v>6009</v>
      </c>
    </row>
    <row r="850" spans="1:28">
      <c r="A850" s="44" t="s">
        <v>166</v>
      </c>
      <c r="B850" s="44" t="s">
        <v>5684</v>
      </c>
      <c r="C850" s="44" t="s">
        <v>5720</v>
      </c>
      <c r="D850" s="44" t="s">
        <v>6010</v>
      </c>
      <c r="E850" s="44" t="s">
        <v>6011</v>
      </c>
      <c r="F850" s="44" t="s">
        <v>6012</v>
      </c>
      <c r="G850" s="44" t="s">
        <v>6013</v>
      </c>
      <c r="H850" s="44">
        <v>1690</v>
      </c>
      <c r="I850" s="44">
        <v>1290</v>
      </c>
      <c r="J850" s="44" t="s">
        <v>295</v>
      </c>
      <c r="K850" s="44" t="s">
        <v>71</v>
      </c>
      <c r="L850" s="44" t="s">
        <v>38</v>
      </c>
      <c r="M850" s="44" t="s">
        <v>854</v>
      </c>
      <c r="N850" s="44" t="s">
        <v>192</v>
      </c>
      <c r="O850" s="44" t="s">
        <v>6014</v>
      </c>
      <c r="P850" s="44" t="s">
        <v>6015</v>
      </c>
      <c r="Q850" s="44" t="s">
        <v>6016</v>
      </c>
      <c r="R850" s="44" t="s">
        <v>44</v>
      </c>
      <c r="S850" s="44" t="s">
        <v>45</v>
      </c>
      <c r="T850" s="44" t="s">
        <v>46</v>
      </c>
      <c r="U850" s="44" t="s">
        <v>46</v>
      </c>
      <c r="V850" s="44" t="s">
        <v>47</v>
      </c>
      <c r="W850" s="44" t="s">
        <v>46</v>
      </c>
      <c r="X850" s="44" t="s">
        <v>46</v>
      </c>
      <c r="Y850" s="44" t="s">
        <v>46</v>
      </c>
      <c r="Z850" s="44" t="s">
        <v>46</v>
      </c>
      <c r="AA850" s="44" t="s">
        <v>46</v>
      </c>
      <c r="AB850" s="44" t="s">
        <v>6017</v>
      </c>
    </row>
    <row r="851" spans="1:28">
      <c r="A851" s="44" t="s">
        <v>166</v>
      </c>
      <c r="B851" s="44" t="s">
        <v>5684</v>
      </c>
      <c r="C851" s="44" t="s">
        <v>5720</v>
      </c>
      <c r="D851" s="44" t="s">
        <v>6018</v>
      </c>
      <c r="E851" s="44" t="s">
        <v>6019</v>
      </c>
      <c r="F851" s="44" t="s">
        <v>6020</v>
      </c>
      <c r="G851" s="44" t="s">
        <v>6021</v>
      </c>
      <c r="H851" s="44">
        <v>1690</v>
      </c>
      <c r="I851" s="44">
        <v>1290</v>
      </c>
      <c r="J851" s="44" t="s">
        <v>295</v>
      </c>
      <c r="K851" s="44" t="s">
        <v>71</v>
      </c>
      <c r="L851" s="44" t="s">
        <v>38</v>
      </c>
      <c r="M851" s="44" t="s">
        <v>854</v>
      </c>
      <c r="N851" s="44" t="s">
        <v>192</v>
      </c>
      <c r="O851" s="44" t="s">
        <v>6022</v>
      </c>
      <c r="P851" s="44" t="s">
        <v>6023</v>
      </c>
      <c r="Q851" s="44" t="s">
        <v>6016</v>
      </c>
      <c r="R851" s="44" t="s">
        <v>44</v>
      </c>
      <c r="S851" s="44" t="s">
        <v>45</v>
      </c>
      <c r="T851" s="44" t="s">
        <v>46</v>
      </c>
      <c r="U851" s="44" t="s">
        <v>46</v>
      </c>
      <c r="V851" s="44" t="s">
        <v>47</v>
      </c>
      <c r="W851" s="44" t="s">
        <v>46</v>
      </c>
      <c r="X851" s="44" t="s">
        <v>46</v>
      </c>
      <c r="Y851" s="44" t="s">
        <v>46</v>
      </c>
      <c r="Z851" s="44" t="s">
        <v>46</v>
      </c>
      <c r="AA851" s="44" t="s">
        <v>46</v>
      </c>
      <c r="AB851" s="44" t="s">
        <v>6017</v>
      </c>
    </row>
    <row r="852" spans="1:28">
      <c r="A852" s="44" t="s">
        <v>166</v>
      </c>
      <c r="B852" s="44" t="s">
        <v>5684</v>
      </c>
      <c r="C852" s="44" t="s">
        <v>5685</v>
      </c>
      <c r="D852" s="44" t="s">
        <v>6024</v>
      </c>
      <c r="E852" s="44" t="s">
        <v>6025</v>
      </c>
      <c r="F852" s="44" t="s">
        <v>6026</v>
      </c>
      <c r="G852" s="44" t="s">
        <v>6027</v>
      </c>
      <c r="H852" s="44">
        <v>2490</v>
      </c>
      <c r="I852" s="44">
        <v>990</v>
      </c>
      <c r="J852" s="44" t="s">
        <v>295</v>
      </c>
      <c r="K852" s="44" t="s">
        <v>71</v>
      </c>
      <c r="L852" s="44" t="s">
        <v>38</v>
      </c>
      <c r="M852" s="44" t="s">
        <v>854</v>
      </c>
      <c r="N852" s="44" t="s">
        <v>419</v>
      </c>
      <c r="O852" s="44" t="s">
        <v>6028</v>
      </c>
      <c r="P852" s="44" t="s">
        <v>6029</v>
      </c>
      <c r="Q852" s="44" t="s">
        <v>6030</v>
      </c>
      <c r="R852" s="44" t="s">
        <v>44</v>
      </c>
      <c r="S852" s="44" t="s">
        <v>45</v>
      </c>
      <c r="T852" s="44" t="s">
        <v>46</v>
      </c>
      <c r="U852" s="44" t="s">
        <v>46</v>
      </c>
      <c r="V852" s="44" t="s">
        <v>47</v>
      </c>
      <c r="W852" s="44" t="s">
        <v>46</v>
      </c>
      <c r="X852" s="44" t="s">
        <v>46</v>
      </c>
      <c r="Y852" s="44" t="s">
        <v>46</v>
      </c>
      <c r="Z852" s="44" t="s">
        <v>46</v>
      </c>
      <c r="AA852" s="44" t="s">
        <v>46</v>
      </c>
      <c r="AB852" s="44" t="s">
        <v>6031</v>
      </c>
    </row>
    <row r="853" spans="1:28">
      <c r="A853" s="44" t="s">
        <v>155</v>
      </c>
      <c r="B853" s="44" t="s">
        <v>5684</v>
      </c>
      <c r="C853" s="44" t="s">
        <v>5925</v>
      </c>
      <c r="D853" s="44" t="s">
        <v>6032</v>
      </c>
      <c r="E853" s="44" t="s">
        <v>6033</v>
      </c>
      <c r="F853" s="44" t="s">
        <v>6034</v>
      </c>
      <c r="G853" s="44" t="s">
        <v>6035</v>
      </c>
      <c r="H853" s="44">
        <v>3690</v>
      </c>
      <c r="I853" s="44">
        <v>2001</v>
      </c>
      <c r="J853" s="44" t="s">
        <v>6036</v>
      </c>
      <c r="K853" s="44" t="s">
        <v>71</v>
      </c>
      <c r="L853" s="44" t="s">
        <v>38</v>
      </c>
      <c r="M853" s="44" t="s">
        <v>46</v>
      </c>
      <c r="N853" s="44" t="s">
        <v>572</v>
      </c>
      <c r="O853" s="44" t="s">
        <v>6037</v>
      </c>
      <c r="P853" s="44" t="s">
        <v>6038</v>
      </c>
      <c r="Q853" s="44" t="s">
        <v>6039</v>
      </c>
      <c r="R853" s="44" t="s">
        <v>44</v>
      </c>
      <c r="S853" s="44" t="s">
        <v>45</v>
      </c>
      <c r="T853" s="44" t="s">
        <v>46</v>
      </c>
      <c r="U853" s="44" t="s">
        <v>46</v>
      </c>
      <c r="V853" s="44" t="s">
        <v>47</v>
      </c>
      <c r="W853" s="44" t="s">
        <v>46</v>
      </c>
      <c r="X853" s="44" t="s">
        <v>46</v>
      </c>
      <c r="Y853" s="44" t="s">
        <v>46</v>
      </c>
      <c r="Z853" s="44" t="s">
        <v>46</v>
      </c>
      <c r="AA853" s="44" t="s">
        <v>46</v>
      </c>
      <c r="AB853" s="44" t="s">
        <v>6040</v>
      </c>
    </row>
    <row r="854" spans="1:28">
      <c r="A854" s="44" t="s">
        <v>155</v>
      </c>
      <c r="B854" s="44" t="s">
        <v>5684</v>
      </c>
      <c r="C854" s="44" t="s">
        <v>5925</v>
      </c>
      <c r="D854" s="44" t="s">
        <v>6041</v>
      </c>
      <c r="E854" s="44" t="s">
        <v>6042</v>
      </c>
      <c r="F854" s="44" t="s">
        <v>6043</v>
      </c>
      <c r="G854" s="44" t="s">
        <v>6044</v>
      </c>
      <c r="H854" s="44">
        <v>3490</v>
      </c>
      <c r="I854" s="44">
        <v>2990</v>
      </c>
      <c r="J854" s="44" t="s">
        <v>2331</v>
      </c>
      <c r="K854" s="44" t="s">
        <v>71</v>
      </c>
      <c r="L854" s="44" t="s">
        <v>38</v>
      </c>
      <c r="M854" s="44" t="s">
        <v>46</v>
      </c>
      <c r="N854" s="44" t="s">
        <v>2313</v>
      </c>
      <c r="O854" s="44" t="s">
        <v>287</v>
      </c>
      <c r="P854" s="44" t="s">
        <v>6045</v>
      </c>
      <c r="Q854" s="44" t="s">
        <v>6046</v>
      </c>
      <c r="R854" s="44" t="s">
        <v>44</v>
      </c>
      <c r="S854" s="44" t="s">
        <v>45</v>
      </c>
      <c r="T854" s="44" t="s">
        <v>46</v>
      </c>
      <c r="U854" s="44" t="s">
        <v>46</v>
      </c>
      <c r="V854" s="44" t="s">
        <v>47</v>
      </c>
      <c r="W854" s="44" t="s">
        <v>46</v>
      </c>
      <c r="X854" s="44" t="s">
        <v>46</v>
      </c>
      <c r="Y854" s="44" t="s">
        <v>46</v>
      </c>
      <c r="Z854" s="44" t="s">
        <v>46</v>
      </c>
      <c r="AA854" s="44" t="s">
        <v>46</v>
      </c>
      <c r="AB854" s="44" t="s">
        <v>6047</v>
      </c>
    </row>
    <row r="855" spans="1:28">
      <c r="A855" s="44" t="s">
        <v>166</v>
      </c>
      <c r="B855" s="44" t="s">
        <v>5684</v>
      </c>
      <c r="C855" s="44" t="s">
        <v>5685</v>
      </c>
      <c r="D855" s="44" t="s">
        <v>6048</v>
      </c>
      <c r="E855" s="44" t="s">
        <v>6049</v>
      </c>
      <c r="F855" s="44" t="s">
        <v>6050</v>
      </c>
      <c r="G855" s="44" t="s">
        <v>6051</v>
      </c>
      <c r="H855" s="44">
        <v>9900</v>
      </c>
      <c r="I855" s="44">
        <v>5880</v>
      </c>
      <c r="J855" s="44" t="s">
        <v>1242</v>
      </c>
      <c r="K855" s="44" t="s">
        <v>71</v>
      </c>
      <c r="L855" s="44" t="s">
        <v>38</v>
      </c>
      <c r="M855" s="44" t="s">
        <v>2306</v>
      </c>
      <c r="N855" s="44" t="s">
        <v>1384</v>
      </c>
      <c r="O855" s="44" t="s">
        <v>6052</v>
      </c>
      <c r="P855" s="44" t="s">
        <v>6053</v>
      </c>
      <c r="Q855" s="44" t="s">
        <v>6054</v>
      </c>
      <c r="R855" s="44" t="s">
        <v>44</v>
      </c>
      <c r="S855" s="44" t="s">
        <v>45</v>
      </c>
      <c r="T855" s="44" t="s">
        <v>46</v>
      </c>
      <c r="U855" s="44" t="s">
        <v>46</v>
      </c>
      <c r="V855" s="44" t="s">
        <v>47</v>
      </c>
      <c r="W855" s="44" t="s">
        <v>46</v>
      </c>
      <c r="X855" s="44" t="s">
        <v>46</v>
      </c>
      <c r="Y855" s="44" t="s">
        <v>46</v>
      </c>
      <c r="Z855" s="44" t="s">
        <v>46</v>
      </c>
      <c r="AA855" s="44" t="s">
        <v>46</v>
      </c>
      <c r="AB855" s="44" t="s">
        <v>6055</v>
      </c>
    </row>
    <row r="856" spans="1:28">
      <c r="A856" s="44" t="s">
        <v>155</v>
      </c>
      <c r="B856" s="44" t="s">
        <v>493</v>
      </c>
      <c r="C856" s="44" t="s">
        <v>6056</v>
      </c>
      <c r="D856" s="44" t="s">
        <v>6057</v>
      </c>
      <c r="E856" s="44" t="s">
        <v>6058</v>
      </c>
      <c r="F856" s="44" t="s">
        <v>6059</v>
      </c>
      <c r="G856" s="44" t="s">
        <v>6060</v>
      </c>
      <c r="H856" s="44">
        <v>1990</v>
      </c>
      <c r="I856" s="44">
        <v>1049</v>
      </c>
      <c r="J856" s="44" t="s">
        <v>1166</v>
      </c>
      <c r="K856" s="44" t="s">
        <v>181</v>
      </c>
      <c r="L856" s="44" t="s">
        <v>181</v>
      </c>
      <c r="M856" s="44" t="s">
        <v>6061</v>
      </c>
      <c r="N856" s="44" t="s">
        <v>1243</v>
      </c>
      <c r="O856" s="44" t="s">
        <v>287</v>
      </c>
      <c r="P856" s="44" t="s">
        <v>6062</v>
      </c>
      <c r="Q856" s="44" t="s">
        <v>6063</v>
      </c>
      <c r="R856" s="44" t="s">
        <v>44</v>
      </c>
      <c r="S856" s="44" t="s">
        <v>45</v>
      </c>
      <c r="T856" s="44" t="s">
        <v>46</v>
      </c>
      <c r="U856" s="44" t="s">
        <v>46</v>
      </c>
      <c r="V856" s="44" t="s">
        <v>47</v>
      </c>
      <c r="W856" s="44" t="s">
        <v>6064</v>
      </c>
      <c r="X856" s="44" t="s">
        <v>46</v>
      </c>
      <c r="Y856" s="44" t="s">
        <v>46</v>
      </c>
      <c r="Z856" s="44" t="s">
        <v>46</v>
      </c>
      <c r="AA856" s="44" t="s">
        <v>46</v>
      </c>
      <c r="AB856" s="44" t="s">
        <v>6065</v>
      </c>
    </row>
    <row r="857" spans="1:28">
      <c r="A857" s="44" t="s">
        <v>155</v>
      </c>
      <c r="B857" s="44" t="s">
        <v>493</v>
      </c>
      <c r="C857" s="44" t="s">
        <v>2941</v>
      </c>
      <c r="D857" s="44" t="s">
        <v>6066</v>
      </c>
      <c r="E857" s="44" t="s">
        <v>6067</v>
      </c>
      <c r="F857" s="44" t="s">
        <v>6068</v>
      </c>
      <c r="G857" s="44" t="s">
        <v>6069</v>
      </c>
      <c r="H857" s="44">
        <v>990</v>
      </c>
      <c r="I857" s="44">
        <v>818</v>
      </c>
      <c r="J857" s="44" t="s">
        <v>6070</v>
      </c>
      <c r="K857" s="44" t="s">
        <v>56</v>
      </c>
      <c r="L857" s="44" t="s">
        <v>38</v>
      </c>
      <c r="M857" s="44" t="s">
        <v>6071</v>
      </c>
      <c r="N857" s="44" t="s">
        <v>444</v>
      </c>
      <c r="O857" s="44" t="s">
        <v>287</v>
      </c>
      <c r="P857" s="44" t="s">
        <v>4162</v>
      </c>
      <c r="Q857" s="44" t="s">
        <v>6072</v>
      </c>
      <c r="R857" s="44" t="s">
        <v>44</v>
      </c>
      <c r="S857" s="44" t="s">
        <v>45</v>
      </c>
      <c r="T857" s="44" t="s">
        <v>46</v>
      </c>
      <c r="U857" s="44" t="s">
        <v>46</v>
      </c>
      <c r="V857" s="44" t="s">
        <v>47</v>
      </c>
      <c r="W857" s="44" t="s">
        <v>46</v>
      </c>
      <c r="X857" s="44" t="s">
        <v>46</v>
      </c>
      <c r="Y857" s="44" t="s">
        <v>46</v>
      </c>
      <c r="Z857" s="44" t="s">
        <v>46</v>
      </c>
      <c r="AA857" s="44" t="s">
        <v>46</v>
      </c>
      <c r="AB857" s="44" t="s">
        <v>6073</v>
      </c>
    </row>
    <row r="858" spans="1:28">
      <c r="A858" s="44" t="s">
        <v>50</v>
      </c>
      <c r="B858" s="44" t="s">
        <v>493</v>
      </c>
      <c r="C858" s="44" t="s">
        <v>1405</v>
      </c>
      <c r="D858" s="44" t="s">
        <v>6074</v>
      </c>
      <c r="E858" s="44" t="s">
        <v>6075</v>
      </c>
      <c r="F858" s="44" t="s">
        <v>6076</v>
      </c>
      <c r="G858" s="44" t="s">
        <v>6077</v>
      </c>
      <c r="H858" s="44">
        <v>32400</v>
      </c>
      <c r="I858" s="44">
        <v>29808</v>
      </c>
      <c r="J858" s="44" t="s">
        <v>532</v>
      </c>
      <c r="K858" s="44" t="s">
        <v>113</v>
      </c>
      <c r="L858" s="44" t="s">
        <v>38</v>
      </c>
      <c r="M858" s="44" t="s">
        <v>6078</v>
      </c>
      <c r="N858" s="44" t="s">
        <v>212</v>
      </c>
      <c r="O858" s="44" t="s">
        <v>6079</v>
      </c>
      <c r="P858" s="44" t="s">
        <v>6080</v>
      </c>
      <c r="Q858" s="44" t="s">
        <v>6081</v>
      </c>
      <c r="R858" s="44" t="s">
        <v>106</v>
      </c>
      <c r="S858" s="44" t="s">
        <v>62</v>
      </c>
      <c r="T858" s="44" t="s">
        <v>63</v>
      </c>
      <c r="U858" s="44" t="s">
        <v>46</v>
      </c>
      <c r="V858" s="44" t="s">
        <v>47</v>
      </c>
      <c r="W858" s="44" t="s">
        <v>502</v>
      </c>
      <c r="X858" s="44" t="s">
        <v>46</v>
      </c>
      <c r="Y858" s="44" t="s">
        <v>6082</v>
      </c>
      <c r="Z858" s="44">
        <v>331</v>
      </c>
      <c r="AA858" s="44">
        <v>1200</v>
      </c>
      <c r="AB858" s="44" t="s">
        <v>6083</v>
      </c>
    </row>
    <row r="859" spans="1:28">
      <c r="A859" s="44" t="s">
        <v>50</v>
      </c>
      <c r="B859" s="44" t="s">
        <v>493</v>
      </c>
      <c r="C859" s="44" t="s">
        <v>1405</v>
      </c>
      <c r="D859" s="44" t="s">
        <v>6084</v>
      </c>
      <c r="E859" s="44" t="s">
        <v>6085</v>
      </c>
      <c r="F859" s="44" t="s">
        <v>6086</v>
      </c>
      <c r="G859" s="44" t="s">
        <v>6087</v>
      </c>
      <c r="H859" s="44">
        <v>35400</v>
      </c>
      <c r="I859" s="44">
        <v>32568</v>
      </c>
      <c r="J859" s="44" t="s">
        <v>532</v>
      </c>
      <c r="K859" s="44" t="s">
        <v>113</v>
      </c>
      <c r="L859" s="44" t="s">
        <v>38</v>
      </c>
      <c r="M859" s="44" t="s">
        <v>6078</v>
      </c>
      <c r="N859" s="44" t="s">
        <v>212</v>
      </c>
      <c r="O859" s="44" t="s">
        <v>6079</v>
      </c>
      <c r="P859" s="44" t="s">
        <v>6088</v>
      </c>
      <c r="Q859" s="44" t="s">
        <v>6089</v>
      </c>
      <c r="R859" s="44" t="s">
        <v>106</v>
      </c>
      <c r="S859" s="44" t="s">
        <v>62</v>
      </c>
      <c r="T859" s="44" t="s">
        <v>63</v>
      </c>
      <c r="U859" s="44" t="s">
        <v>46</v>
      </c>
      <c r="V859" s="44" t="s">
        <v>47</v>
      </c>
      <c r="W859" s="44" t="s">
        <v>502</v>
      </c>
      <c r="X859" s="44" t="s">
        <v>46</v>
      </c>
      <c r="Y859" s="44" t="s">
        <v>6082</v>
      </c>
      <c r="Z859" s="44">
        <v>394</v>
      </c>
      <c r="AA859" s="44">
        <v>1200</v>
      </c>
      <c r="AB859" s="44" t="s">
        <v>6083</v>
      </c>
    </row>
    <row r="860" spans="1:28">
      <c r="A860" s="44" t="s">
        <v>166</v>
      </c>
      <c r="B860" s="44" t="s">
        <v>493</v>
      </c>
      <c r="C860" s="44" t="s">
        <v>6090</v>
      </c>
      <c r="D860" s="44" t="s">
        <v>6091</v>
      </c>
      <c r="E860" s="44" t="s">
        <v>6092</v>
      </c>
      <c r="F860" s="44" t="s">
        <v>6093</v>
      </c>
      <c r="G860" s="44" t="s">
        <v>6094</v>
      </c>
      <c r="H860" s="44">
        <v>3990</v>
      </c>
      <c r="I860" s="44">
        <v>3290</v>
      </c>
      <c r="J860" s="44" t="s">
        <v>6095</v>
      </c>
      <c r="K860" s="44" t="s">
        <v>37</v>
      </c>
      <c r="L860" s="44" t="s">
        <v>38</v>
      </c>
      <c r="M860" s="44" t="s">
        <v>6096</v>
      </c>
      <c r="N860" s="44" t="s">
        <v>2015</v>
      </c>
      <c r="O860" s="44" t="s">
        <v>287</v>
      </c>
      <c r="P860" s="44" t="s">
        <v>710</v>
      </c>
      <c r="Q860" s="44" t="s">
        <v>6097</v>
      </c>
      <c r="R860" s="44" t="s">
        <v>949</v>
      </c>
      <c r="S860" s="44" t="s">
        <v>45</v>
      </c>
      <c r="T860" s="44" t="s">
        <v>46</v>
      </c>
      <c r="U860" s="44" t="s">
        <v>46</v>
      </c>
      <c r="V860" s="44" t="s">
        <v>47</v>
      </c>
      <c r="W860" s="44" t="s">
        <v>46</v>
      </c>
      <c r="X860" s="44" t="s">
        <v>46</v>
      </c>
      <c r="Y860" s="44" t="s">
        <v>46</v>
      </c>
      <c r="Z860" s="44" t="s">
        <v>46</v>
      </c>
      <c r="AA860" s="44" t="s">
        <v>46</v>
      </c>
      <c r="AB860" s="44" t="s">
        <v>6098</v>
      </c>
    </row>
    <row r="861" spans="1:28">
      <c r="A861" s="44" t="s">
        <v>166</v>
      </c>
      <c r="B861" s="44" t="s">
        <v>493</v>
      </c>
      <c r="C861" s="44" t="s">
        <v>6090</v>
      </c>
      <c r="D861" s="44" t="s">
        <v>6099</v>
      </c>
      <c r="E861" s="44" t="s">
        <v>6100</v>
      </c>
      <c r="F861" s="44" t="s">
        <v>6101</v>
      </c>
      <c r="G861" s="44" t="s">
        <v>6102</v>
      </c>
      <c r="H861" s="44">
        <v>4590</v>
      </c>
      <c r="I861" s="44">
        <v>3590</v>
      </c>
      <c r="J861" s="44" t="s">
        <v>6095</v>
      </c>
      <c r="K861" s="44" t="s">
        <v>37</v>
      </c>
      <c r="L861" s="44" t="s">
        <v>38</v>
      </c>
      <c r="M861" s="44" t="s">
        <v>6096</v>
      </c>
      <c r="N861" s="44" t="s">
        <v>2015</v>
      </c>
      <c r="O861" s="44" t="s">
        <v>287</v>
      </c>
      <c r="P861" s="44" t="s">
        <v>2022</v>
      </c>
      <c r="Q861" s="44" t="s">
        <v>46</v>
      </c>
      <c r="R861" s="44" t="s">
        <v>949</v>
      </c>
      <c r="S861" s="44" t="s">
        <v>45</v>
      </c>
      <c r="T861" s="44" t="s">
        <v>46</v>
      </c>
      <c r="U861" s="44" t="s">
        <v>46</v>
      </c>
      <c r="V861" s="44" t="s">
        <v>47</v>
      </c>
      <c r="W861" s="44" t="s">
        <v>46</v>
      </c>
      <c r="X861" s="44" t="s">
        <v>46</v>
      </c>
      <c r="Y861" s="44" t="s">
        <v>46</v>
      </c>
      <c r="Z861" s="44" t="s">
        <v>46</v>
      </c>
      <c r="AA861" s="44" t="s">
        <v>46</v>
      </c>
      <c r="AB861" s="44" t="s">
        <v>6098</v>
      </c>
    </row>
    <row r="862" spans="1:28">
      <c r="A862" s="44" t="s">
        <v>166</v>
      </c>
      <c r="B862" s="44" t="s">
        <v>493</v>
      </c>
      <c r="C862" s="44" t="s">
        <v>6090</v>
      </c>
      <c r="D862" s="44" t="s">
        <v>6103</v>
      </c>
      <c r="E862" s="44" t="s">
        <v>6104</v>
      </c>
      <c r="F862" s="44" t="s">
        <v>6105</v>
      </c>
      <c r="G862" s="44" t="s">
        <v>6106</v>
      </c>
      <c r="H862" s="44">
        <v>4690</v>
      </c>
      <c r="I862" s="44">
        <v>3190</v>
      </c>
      <c r="J862" s="44" t="s">
        <v>6095</v>
      </c>
      <c r="K862" s="44" t="s">
        <v>37</v>
      </c>
      <c r="L862" s="44" t="s">
        <v>38</v>
      </c>
      <c r="M862" s="44" t="s">
        <v>6096</v>
      </c>
      <c r="N862" s="44" t="s">
        <v>2070</v>
      </c>
      <c r="O862" s="44" t="s">
        <v>6107</v>
      </c>
      <c r="P862" s="44" t="s">
        <v>6108</v>
      </c>
      <c r="Q862" s="44" t="s">
        <v>6109</v>
      </c>
      <c r="R862" s="44" t="s">
        <v>949</v>
      </c>
      <c r="S862" s="44" t="s">
        <v>45</v>
      </c>
      <c r="T862" s="44" t="s">
        <v>46</v>
      </c>
      <c r="U862" s="44" t="s">
        <v>46</v>
      </c>
      <c r="V862" s="44" t="s">
        <v>47</v>
      </c>
      <c r="W862" s="44" t="s">
        <v>46</v>
      </c>
      <c r="X862" s="44" t="s">
        <v>46</v>
      </c>
      <c r="Y862" s="44" t="s">
        <v>46</v>
      </c>
      <c r="Z862" s="44" t="s">
        <v>46</v>
      </c>
      <c r="AA862" s="44" t="s">
        <v>46</v>
      </c>
      <c r="AB862" s="44" t="s">
        <v>6110</v>
      </c>
    </row>
    <row r="863" spans="1:28">
      <c r="A863" s="44" t="s">
        <v>155</v>
      </c>
      <c r="B863" s="44" t="s">
        <v>493</v>
      </c>
      <c r="C863" s="44" t="s">
        <v>6111</v>
      </c>
      <c r="D863" s="44" t="s">
        <v>6112</v>
      </c>
      <c r="E863" s="44" t="s">
        <v>6113</v>
      </c>
      <c r="F863" s="44" t="s">
        <v>6114</v>
      </c>
      <c r="G863" s="44" t="s">
        <v>6115</v>
      </c>
      <c r="H863" s="44">
        <v>3788</v>
      </c>
      <c r="I863" s="44">
        <v>2688</v>
      </c>
      <c r="J863" s="44" t="s">
        <v>6116</v>
      </c>
      <c r="K863" s="44" t="s">
        <v>37</v>
      </c>
      <c r="L863" s="44" t="s">
        <v>38</v>
      </c>
      <c r="M863" s="44" t="s">
        <v>6117</v>
      </c>
      <c r="N863" s="44" t="s">
        <v>945</v>
      </c>
      <c r="O863" s="44" t="s">
        <v>183</v>
      </c>
      <c r="P863" s="44" t="s">
        <v>6118</v>
      </c>
      <c r="Q863" s="44" t="s">
        <v>46</v>
      </c>
      <c r="R863" s="44" t="s">
        <v>44</v>
      </c>
      <c r="S863" s="44" t="s">
        <v>45</v>
      </c>
      <c r="T863" s="44" t="s">
        <v>46</v>
      </c>
      <c r="U863" s="44" t="s">
        <v>46</v>
      </c>
      <c r="V863" s="44" t="s">
        <v>1169</v>
      </c>
      <c r="W863" s="44" t="s">
        <v>46</v>
      </c>
      <c r="X863" s="44" t="s">
        <v>6119</v>
      </c>
      <c r="Y863" s="44" t="s">
        <v>46</v>
      </c>
      <c r="Z863" s="44" t="s">
        <v>46</v>
      </c>
      <c r="AA863" s="44" t="s">
        <v>46</v>
      </c>
      <c r="AB863" s="44" t="s">
        <v>6120</v>
      </c>
    </row>
    <row r="864" spans="1:28">
      <c r="A864" s="44" t="s">
        <v>155</v>
      </c>
      <c r="B864" s="44" t="s">
        <v>493</v>
      </c>
      <c r="C864" s="44" t="s">
        <v>6121</v>
      </c>
      <c r="D864" s="44" t="s">
        <v>6122</v>
      </c>
      <c r="E864" s="44" t="s">
        <v>6123</v>
      </c>
      <c r="F864" s="44" t="s">
        <v>6124</v>
      </c>
      <c r="G864" s="44" t="s">
        <v>6125</v>
      </c>
      <c r="H864" s="44">
        <v>3600</v>
      </c>
      <c r="I864" s="44">
        <v>2880</v>
      </c>
      <c r="J864" s="44" t="s">
        <v>453</v>
      </c>
      <c r="K864" s="44" t="s">
        <v>181</v>
      </c>
      <c r="L864" s="44" t="s">
        <v>181</v>
      </c>
      <c r="M864" s="44" t="s">
        <v>6126</v>
      </c>
      <c r="N864" s="44" t="s">
        <v>1631</v>
      </c>
      <c r="O864" s="44" t="s">
        <v>306</v>
      </c>
      <c r="P864" s="44" t="s">
        <v>6127</v>
      </c>
      <c r="Q864" s="44" t="s">
        <v>6128</v>
      </c>
      <c r="R864" s="44" t="s">
        <v>44</v>
      </c>
      <c r="S864" s="44" t="s">
        <v>45</v>
      </c>
      <c r="T864" s="44" t="s">
        <v>46</v>
      </c>
      <c r="U864" s="44" t="s">
        <v>46</v>
      </c>
      <c r="V864" s="44" t="s">
        <v>47</v>
      </c>
      <c r="W864" s="44" t="s">
        <v>46</v>
      </c>
      <c r="X864" s="44" t="s">
        <v>46</v>
      </c>
      <c r="Y864" s="44" t="s">
        <v>46</v>
      </c>
      <c r="Z864" s="44" t="s">
        <v>46</v>
      </c>
      <c r="AA864" s="44" t="s">
        <v>46</v>
      </c>
      <c r="AB864" s="44" t="s">
        <v>6129</v>
      </c>
    </row>
    <row r="865" spans="1:28">
      <c r="A865" s="44" t="s">
        <v>166</v>
      </c>
      <c r="B865" s="44" t="s">
        <v>493</v>
      </c>
      <c r="C865" s="44" t="s">
        <v>1366</v>
      </c>
      <c r="D865" s="44" t="s">
        <v>6130</v>
      </c>
      <c r="E865" s="44" t="s">
        <v>6131</v>
      </c>
      <c r="F865" s="44" t="s">
        <v>6132</v>
      </c>
      <c r="G865" s="44" t="s">
        <v>6133</v>
      </c>
      <c r="H865" s="44">
        <v>13888</v>
      </c>
      <c r="I865" s="44">
        <v>10000</v>
      </c>
      <c r="J865" s="44" t="s">
        <v>295</v>
      </c>
      <c r="K865" s="44" t="s">
        <v>113</v>
      </c>
      <c r="L865" s="44" t="s">
        <v>38</v>
      </c>
      <c r="M865" s="44" t="s">
        <v>6134</v>
      </c>
      <c r="N865" s="44" t="s">
        <v>829</v>
      </c>
      <c r="O865" s="44" t="s">
        <v>336</v>
      </c>
      <c r="P865" s="44" t="s">
        <v>6135</v>
      </c>
      <c r="Q865" s="44" t="s">
        <v>6136</v>
      </c>
      <c r="R865" s="44" t="s">
        <v>44</v>
      </c>
      <c r="S865" s="44" t="s">
        <v>45</v>
      </c>
      <c r="T865" s="44" t="s">
        <v>46</v>
      </c>
      <c r="U865" s="44" t="s">
        <v>46</v>
      </c>
      <c r="V865" s="44" t="s">
        <v>1169</v>
      </c>
      <c r="W865" s="44" t="s">
        <v>46</v>
      </c>
      <c r="X865" s="44" t="s">
        <v>6137</v>
      </c>
      <c r="Y865" s="44" t="s">
        <v>46</v>
      </c>
      <c r="Z865" s="44" t="s">
        <v>46</v>
      </c>
      <c r="AA865" s="44" t="s">
        <v>46</v>
      </c>
      <c r="AB865" s="44" t="s">
        <v>6138</v>
      </c>
    </row>
    <row r="866" spans="1:28">
      <c r="A866" s="44" t="s">
        <v>50</v>
      </c>
      <c r="B866" s="44" t="s">
        <v>493</v>
      </c>
      <c r="C866" s="44" t="s">
        <v>1635</v>
      </c>
      <c r="D866" s="44" t="s">
        <v>6139</v>
      </c>
      <c r="E866" s="44" t="s">
        <v>6140</v>
      </c>
      <c r="F866" s="44" t="s">
        <v>6141</v>
      </c>
      <c r="G866" s="44" t="s">
        <v>6142</v>
      </c>
      <c r="H866" s="44">
        <v>18900</v>
      </c>
      <c r="I866" s="44">
        <v>17900</v>
      </c>
      <c r="J866" s="44" t="s">
        <v>453</v>
      </c>
      <c r="K866" s="44" t="s">
        <v>113</v>
      </c>
      <c r="L866" s="44" t="s">
        <v>38</v>
      </c>
      <c r="M866" s="44" t="s">
        <v>6143</v>
      </c>
      <c r="N866" s="44" t="s">
        <v>57</v>
      </c>
      <c r="O866" s="44" t="s">
        <v>6144</v>
      </c>
      <c r="P866" s="44" t="s">
        <v>6145</v>
      </c>
      <c r="Q866" s="44" t="s">
        <v>6146</v>
      </c>
      <c r="R866" s="44" t="s">
        <v>106</v>
      </c>
      <c r="S866" s="44" t="s">
        <v>62</v>
      </c>
      <c r="T866" s="44" t="s">
        <v>63</v>
      </c>
      <c r="U866" s="44" t="s">
        <v>46</v>
      </c>
      <c r="V866" s="44" t="s">
        <v>47</v>
      </c>
      <c r="W866" s="44" t="s">
        <v>6147</v>
      </c>
      <c r="X866" s="44" t="s">
        <v>46</v>
      </c>
      <c r="Y866" s="44" t="s">
        <v>1613</v>
      </c>
      <c r="Z866" s="44">
        <v>288</v>
      </c>
      <c r="AA866" s="44">
        <v>1200</v>
      </c>
      <c r="AB866" s="44" t="s">
        <v>6148</v>
      </c>
    </row>
    <row r="867" spans="1:28">
      <c r="A867" s="44" t="s">
        <v>50</v>
      </c>
      <c r="B867" s="44" t="s">
        <v>493</v>
      </c>
      <c r="C867" s="44" t="s">
        <v>1635</v>
      </c>
      <c r="D867" s="44" t="s">
        <v>6149</v>
      </c>
      <c r="E867" s="44" t="s">
        <v>6150</v>
      </c>
      <c r="F867" s="44" t="s">
        <v>6151</v>
      </c>
      <c r="G867" s="44" t="s">
        <v>6152</v>
      </c>
      <c r="H867" s="44">
        <v>39900</v>
      </c>
      <c r="I867" s="44">
        <v>35910</v>
      </c>
      <c r="J867" s="44" t="s">
        <v>453</v>
      </c>
      <c r="K867" s="44" t="s">
        <v>113</v>
      </c>
      <c r="L867" s="44" t="s">
        <v>38</v>
      </c>
      <c r="M867" s="44" t="s">
        <v>46</v>
      </c>
      <c r="N867" s="44" t="s">
        <v>212</v>
      </c>
      <c r="O867" s="44" t="s">
        <v>6153</v>
      </c>
      <c r="P867" s="44" t="s">
        <v>6154</v>
      </c>
      <c r="Q867" s="44" t="s">
        <v>6155</v>
      </c>
      <c r="R867" s="44" t="s">
        <v>106</v>
      </c>
      <c r="S867" s="44" t="s">
        <v>62</v>
      </c>
      <c r="T867" s="44" t="s">
        <v>63</v>
      </c>
      <c r="U867" s="44" t="s">
        <v>46</v>
      </c>
      <c r="V867" s="44" t="s">
        <v>47</v>
      </c>
      <c r="W867" s="44" t="s">
        <v>6147</v>
      </c>
      <c r="X867" s="44" t="s">
        <v>46</v>
      </c>
      <c r="Y867" s="44" t="s">
        <v>1613</v>
      </c>
      <c r="Z867" s="44">
        <v>450</v>
      </c>
      <c r="AA867" s="44">
        <v>2000</v>
      </c>
      <c r="AB867" s="44" t="s">
        <v>6156</v>
      </c>
    </row>
    <row r="868" spans="1:28">
      <c r="A868" s="44" t="s">
        <v>166</v>
      </c>
      <c r="B868" s="44" t="s">
        <v>493</v>
      </c>
      <c r="C868" s="44" t="s">
        <v>1405</v>
      </c>
      <c r="D868" s="44" t="s">
        <v>6157</v>
      </c>
      <c r="E868" s="44" t="s">
        <v>6158</v>
      </c>
      <c r="F868" s="44" t="s">
        <v>6159</v>
      </c>
      <c r="G868" s="44" t="s">
        <v>6160</v>
      </c>
      <c r="H868" s="44">
        <v>31900</v>
      </c>
      <c r="I868" s="44">
        <v>27999</v>
      </c>
      <c r="J868" s="44" t="s">
        <v>6161</v>
      </c>
      <c r="K868" s="44" t="s">
        <v>37</v>
      </c>
      <c r="L868" s="44" t="s">
        <v>38</v>
      </c>
      <c r="M868" s="44" t="s">
        <v>6162</v>
      </c>
      <c r="N868" s="44" t="s">
        <v>172</v>
      </c>
      <c r="O868" s="44" t="s">
        <v>4850</v>
      </c>
      <c r="P868" s="44" t="s">
        <v>3615</v>
      </c>
      <c r="Q868" s="44" t="s">
        <v>6163</v>
      </c>
      <c r="R868" s="44" t="s">
        <v>106</v>
      </c>
      <c r="S868" s="44" t="s">
        <v>45</v>
      </c>
      <c r="T868" s="44" t="s">
        <v>46</v>
      </c>
      <c r="U868" s="44" t="s">
        <v>46</v>
      </c>
      <c r="V868" s="44" t="s">
        <v>47</v>
      </c>
      <c r="W868" s="44" t="s">
        <v>47</v>
      </c>
      <c r="X868" s="44" t="s">
        <v>1422</v>
      </c>
      <c r="Y868" s="44" t="s">
        <v>46</v>
      </c>
      <c r="Z868" s="44" t="s">
        <v>46</v>
      </c>
      <c r="AA868" s="44" t="s">
        <v>46</v>
      </c>
      <c r="AB868" s="44" t="s">
        <v>6164</v>
      </c>
    </row>
    <row r="869" spans="1:28">
      <c r="A869" s="44" t="s">
        <v>50</v>
      </c>
      <c r="B869" s="44" t="s">
        <v>493</v>
      </c>
      <c r="C869" s="44" t="s">
        <v>1405</v>
      </c>
      <c r="D869" s="44" t="s">
        <v>6165</v>
      </c>
      <c r="E869" s="44" t="s">
        <v>6166</v>
      </c>
      <c r="F869" s="44" t="s">
        <v>6167</v>
      </c>
      <c r="G869" s="44" t="s">
        <v>6168</v>
      </c>
      <c r="H869" s="44">
        <v>55900</v>
      </c>
      <c r="I869" s="44">
        <v>47900</v>
      </c>
      <c r="J869" s="44" t="s">
        <v>2802</v>
      </c>
      <c r="K869" s="44" t="s">
        <v>56</v>
      </c>
      <c r="L869" s="44" t="s">
        <v>38</v>
      </c>
      <c r="M869" s="44" t="s">
        <v>46</v>
      </c>
      <c r="N869" s="44" t="s">
        <v>6169</v>
      </c>
      <c r="O869" s="44" t="s">
        <v>6170</v>
      </c>
      <c r="P869" s="44" t="s">
        <v>4933</v>
      </c>
      <c r="Q869" s="44" t="s">
        <v>6171</v>
      </c>
      <c r="R869" s="44" t="s">
        <v>949</v>
      </c>
      <c r="S869" s="44" t="s">
        <v>62</v>
      </c>
      <c r="T869" s="44" t="s">
        <v>63</v>
      </c>
      <c r="U869" s="44" t="s">
        <v>46</v>
      </c>
      <c r="V869" s="44" t="s">
        <v>47</v>
      </c>
      <c r="W869" s="44" t="s">
        <v>502</v>
      </c>
      <c r="X869" s="44" t="s">
        <v>6172</v>
      </c>
      <c r="Y869" s="44" t="s">
        <v>1613</v>
      </c>
      <c r="Z869" s="44">
        <v>475</v>
      </c>
      <c r="AA869" s="44">
        <v>2000</v>
      </c>
      <c r="AB869" s="44" t="s">
        <v>6173</v>
      </c>
    </row>
    <row r="870" spans="1:28">
      <c r="A870" s="44" t="s">
        <v>50</v>
      </c>
      <c r="B870" s="44" t="s">
        <v>493</v>
      </c>
      <c r="C870" s="44" t="s">
        <v>1405</v>
      </c>
      <c r="D870" s="44" t="s">
        <v>6174</v>
      </c>
      <c r="E870" s="44" t="s">
        <v>6175</v>
      </c>
      <c r="F870" s="44" t="s">
        <v>6176</v>
      </c>
      <c r="G870" s="44" t="s">
        <v>6177</v>
      </c>
      <c r="H870" s="44">
        <v>55900</v>
      </c>
      <c r="I870" s="44">
        <v>47900</v>
      </c>
      <c r="J870" s="44" t="s">
        <v>2802</v>
      </c>
      <c r="K870" s="44" t="s">
        <v>56</v>
      </c>
      <c r="L870" s="44" t="s">
        <v>38</v>
      </c>
      <c r="M870" s="44" t="s">
        <v>46</v>
      </c>
      <c r="N870" s="44" t="s">
        <v>6169</v>
      </c>
      <c r="O870" s="44" t="s">
        <v>6178</v>
      </c>
      <c r="P870" s="44" t="s">
        <v>4933</v>
      </c>
      <c r="Q870" s="44" t="s">
        <v>6171</v>
      </c>
      <c r="R870" s="44" t="s">
        <v>949</v>
      </c>
      <c r="S870" s="44" t="s">
        <v>62</v>
      </c>
      <c r="T870" s="44" t="s">
        <v>63</v>
      </c>
      <c r="U870" s="44" t="s">
        <v>46</v>
      </c>
      <c r="V870" s="44" t="s">
        <v>47</v>
      </c>
      <c r="W870" s="44" t="s">
        <v>502</v>
      </c>
      <c r="X870" s="44" t="s">
        <v>6172</v>
      </c>
      <c r="Y870" s="44" t="s">
        <v>1613</v>
      </c>
      <c r="Z870" s="44">
        <v>475</v>
      </c>
      <c r="AA870" s="44">
        <v>2000</v>
      </c>
      <c r="AB870" s="44" t="s">
        <v>6173</v>
      </c>
    </row>
    <row r="871" spans="1:28">
      <c r="A871" s="44" t="s">
        <v>50</v>
      </c>
      <c r="B871" s="44" t="s">
        <v>493</v>
      </c>
      <c r="C871" s="44" t="s">
        <v>1405</v>
      </c>
      <c r="D871" s="44" t="s">
        <v>6179</v>
      </c>
      <c r="E871" s="44" t="s">
        <v>6180</v>
      </c>
      <c r="F871" s="44" t="s">
        <v>6181</v>
      </c>
      <c r="G871" s="44" t="s">
        <v>6182</v>
      </c>
      <c r="H871" s="44">
        <v>62400</v>
      </c>
      <c r="I871" s="44">
        <v>55900</v>
      </c>
      <c r="J871" s="44" t="s">
        <v>3075</v>
      </c>
      <c r="K871" s="44" t="s">
        <v>113</v>
      </c>
      <c r="L871" s="44" t="s">
        <v>38</v>
      </c>
      <c r="M871" s="44" t="s">
        <v>46</v>
      </c>
      <c r="N871" s="44" t="s">
        <v>6183</v>
      </c>
      <c r="O871" s="44" t="s">
        <v>6170</v>
      </c>
      <c r="P871" s="44" t="s">
        <v>6184</v>
      </c>
      <c r="Q871" s="44" t="s">
        <v>6185</v>
      </c>
      <c r="R871" s="44" t="s">
        <v>949</v>
      </c>
      <c r="S871" s="44" t="s">
        <v>62</v>
      </c>
      <c r="T871" s="44" t="s">
        <v>63</v>
      </c>
      <c r="U871" s="44" t="s">
        <v>46</v>
      </c>
      <c r="V871" s="44" t="s">
        <v>47</v>
      </c>
      <c r="W871" s="44" t="s">
        <v>502</v>
      </c>
      <c r="X871" s="44" t="s">
        <v>1612</v>
      </c>
      <c r="Y871" s="44" t="s">
        <v>1613</v>
      </c>
      <c r="Z871" s="44">
        <v>527</v>
      </c>
      <c r="AA871" s="44">
        <v>2000</v>
      </c>
      <c r="AB871" s="44" t="s">
        <v>6173</v>
      </c>
    </row>
    <row r="872" spans="1:28">
      <c r="A872" s="44" t="s">
        <v>50</v>
      </c>
      <c r="B872" s="44" t="s">
        <v>493</v>
      </c>
      <c r="C872" s="44" t="s">
        <v>1405</v>
      </c>
      <c r="D872" s="44" t="s">
        <v>6186</v>
      </c>
      <c r="E872" s="44" t="s">
        <v>6187</v>
      </c>
      <c r="F872" s="44" t="s">
        <v>6188</v>
      </c>
      <c r="G872" s="44" t="s">
        <v>6189</v>
      </c>
      <c r="H872" s="44">
        <v>62400</v>
      </c>
      <c r="I872" s="44">
        <v>55900</v>
      </c>
      <c r="J872" s="44" t="s">
        <v>3075</v>
      </c>
      <c r="K872" s="44" t="s">
        <v>113</v>
      </c>
      <c r="L872" s="44" t="s">
        <v>38</v>
      </c>
      <c r="M872" s="44" t="s">
        <v>46</v>
      </c>
      <c r="N872" s="44" t="s">
        <v>6183</v>
      </c>
      <c r="O872" s="44" t="s">
        <v>6178</v>
      </c>
      <c r="P872" s="44" t="s">
        <v>6184</v>
      </c>
      <c r="Q872" s="44" t="s">
        <v>6185</v>
      </c>
      <c r="R872" s="44" t="s">
        <v>949</v>
      </c>
      <c r="S872" s="44" t="s">
        <v>62</v>
      </c>
      <c r="T872" s="44" t="s">
        <v>63</v>
      </c>
      <c r="U872" s="44" t="s">
        <v>46</v>
      </c>
      <c r="V872" s="44" t="s">
        <v>47</v>
      </c>
      <c r="W872" s="44" t="s">
        <v>502</v>
      </c>
      <c r="X872" s="44" t="s">
        <v>1612</v>
      </c>
      <c r="Y872" s="44" t="s">
        <v>1613</v>
      </c>
      <c r="Z872" s="44">
        <v>527</v>
      </c>
      <c r="AA872" s="44">
        <v>2000</v>
      </c>
      <c r="AB872" s="44" t="s">
        <v>6173</v>
      </c>
    </row>
    <row r="873" spans="1:28">
      <c r="A873" s="44" t="s">
        <v>50</v>
      </c>
      <c r="B873" s="44" t="s">
        <v>493</v>
      </c>
      <c r="C873" s="44" t="s">
        <v>1405</v>
      </c>
      <c r="D873" s="44" t="s">
        <v>6190</v>
      </c>
      <c r="E873" s="44" t="s">
        <v>6191</v>
      </c>
      <c r="F873" s="44" t="s">
        <v>6192</v>
      </c>
      <c r="G873" s="44" t="s">
        <v>6193</v>
      </c>
      <c r="H873" s="44">
        <v>48900</v>
      </c>
      <c r="I873" s="44">
        <v>44988</v>
      </c>
      <c r="J873" s="44" t="s">
        <v>532</v>
      </c>
      <c r="K873" s="44" t="s">
        <v>113</v>
      </c>
      <c r="L873" s="44" t="s">
        <v>38</v>
      </c>
      <c r="M873" s="44" t="s">
        <v>46</v>
      </c>
      <c r="N873" s="44" t="s">
        <v>57</v>
      </c>
      <c r="O873" s="44" t="s">
        <v>6194</v>
      </c>
      <c r="P873" s="44" t="s">
        <v>6195</v>
      </c>
      <c r="Q873" s="44" t="s">
        <v>6196</v>
      </c>
      <c r="R873" s="44" t="s">
        <v>106</v>
      </c>
      <c r="S873" s="44" t="s">
        <v>62</v>
      </c>
      <c r="T873" s="44" t="s">
        <v>6197</v>
      </c>
      <c r="U873" s="44" t="s">
        <v>46</v>
      </c>
      <c r="V873" s="44" t="s">
        <v>47</v>
      </c>
      <c r="W873" s="44" t="s">
        <v>46</v>
      </c>
      <c r="X873" s="44" t="s">
        <v>46</v>
      </c>
      <c r="Y873" s="44" t="s">
        <v>1613</v>
      </c>
      <c r="Z873" s="44">
        <v>595</v>
      </c>
      <c r="AA873" s="44">
        <v>2000</v>
      </c>
      <c r="AB873" s="44" t="s">
        <v>6198</v>
      </c>
    </row>
    <row r="874" spans="1:28">
      <c r="A874" s="44" t="s">
        <v>50</v>
      </c>
      <c r="B874" s="44" t="s">
        <v>493</v>
      </c>
      <c r="C874" s="44" t="s">
        <v>1405</v>
      </c>
      <c r="D874" s="44" t="s">
        <v>6199</v>
      </c>
      <c r="E874" s="44" t="s">
        <v>6200</v>
      </c>
      <c r="F874" s="44" t="s">
        <v>6201</v>
      </c>
      <c r="G874" s="44" t="s">
        <v>6202</v>
      </c>
      <c r="H874" s="44">
        <v>48900</v>
      </c>
      <c r="I874" s="44">
        <v>44988</v>
      </c>
      <c r="J874" s="44" t="s">
        <v>532</v>
      </c>
      <c r="K874" s="44" t="s">
        <v>113</v>
      </c>
      <c r="L874" s="44" t="s">
        <v>38</v>
      </c>
      <c r="M874" s="44" t="s">
        <v>46</v>
      </c>
      <c r="N874" s="44" t="s">
        <v>57</v>
      </c>
      <c r="O874" s="44" t="s">
        <v>6203</v>
      </c>
      <c r="P874" s="44" t="s">
        <v>6195</v>
      </c>
      <c r="Q874" s="44" t="s">
        <v>6196</v>
      </c>
      <c r="R874" s="44" t="s">
        <v>106</v>
      </c>
      <c r="S874" s="44" t="s">
        <v>62</v>
      </c>
      <c r="T874" s="44" t="s">
        <v>6197</v>
      </c>
      <c r="U874" s="44" t="s">
        <v>46</v>
      </c>
      <c r="V874" s="44" t="s">
        <v>47</v>
      </c>
      <c r="W874" s="44" t="s">
        <v>46</v>
      </c>
      <c r="X874" s="44" t="s">
        <v>46</v>
      </c>
      <c r="Y874" s="44" t="s">
        <v>1613</v>
      </c>
      <c r="Z874" s="44">
        <v>595</v>
      </c>
      <c r="AA874" s="44">
        <v>2000</v>
      </c>
      <c r="AB874" s="44" t="s">
        <v>6198</v>
      </c>
    </row>
    <row r="875" spans="1:28">
      <c r="A875" s="44" t="s">
        <v>50</v>
      </c>
      <c r="B875" s="44" t="s">
        <v>493</v>
      </c>
      <c r="C875" s="44" t="s">
        <v>1405</v>
      </c>
      <c r="D875" s="44" t="s">
        <v>6204</v>
      </c>
      <c r="E875" s="44" t="s">
        <v>6205</v>
      </c>
      <c r="F875" s="44" t="s">
        <v>6206</v>
      </c>
      <c r="G875" s="44" t="s">
        <v>6207</v>
      </c>
      <c r="H875" s="44">
        <v>27490</v>
      </c>
      <c r="I875" s="44">
        <v>23900</v>
      </c>
      <c r="J875" s="44" t="s">
        <v>6208</v>
      </c>
      <c r="K875" s="44" t="s">
        <v>56</v>
      </c>
      <c r="L875" s="44" t="s">
        <v>38</v>
      </c>
      <c r="M875" s="44" t="s">
        <v>46</v>
      </c>
      <c r="N875" s="44" t="s">
        <v>57</v>
      </c>
      <c r="O875" s="44" t="s">
        <v>6209</v>
      </c>
      <c r="P875" s="44" t="s">
        <v>6210</v>
      </c>
      <c r="Q875" s="44" t="s">
        <v>6211</v>
      </c>
      <c r="R875" s="44" t="s">
        <v>106</v>
      </c>
      <c r="S875" s="44" t="s">
        <v>62</v>
      </c>
      <c r="T875" s="44" t="s">
        <v>63</v>
      </c>
      <c r="U875" s="44" t="s">
        <v>46</v>
      </c>
      <c r="V875" s="44" t="s">
        <v>47</v>
      </c>
      <c r="W875" s="44" t="s">
        <v>46</v>
      </c>
      <c r="X875" s="44" t="s">
        <v>1412</v>
      </c>
      <c r="Y875" s="44" t="s">
        <v>6082</v>
      </c>
      <c r="Z875" s="44">
        <v>460</v>
      </c>
      <c r="AA875" s="44">
        <v>2000</v>
      </c>
      <c r="AB875" s="44" t="s">
        <v>6212</v>
      </c>
    </row>
    <row r="876" spans="1:28">
      <c r="A876" s="44" t="s">
        <v>50</v>
      </c>
      <c r="B876" s="44" t="s">
        <v>493</v>
      </c>
      <c r="C876" s="44" t="s">
        <v>1405</v>
      </c>
      <c r="D876" s="44" t="s">
        <v>6213</v>
      </c>
      <c r="E876" s="44" t="s">
        <v>6214</v>
      </c>
      <c r="F876" s="44" t="s">
        <v>6215</v>
      </c>
      <c r="G876" s="44" t="s">
        <v>6216</v>
      </c>
      <c r="H876" s="44">
        <v>27490</v>
      </c>
      <c r="I876" s="44">
        <v>23900</v>
      </c>
      <c r="J876" s="44" t="s">
        <v>6208</v>
      </c>
      <c r="K876" s="44" t="s">
        <v>56</v>
      </c>
      <c r="L876" s="44" t="s">
        <v>38</v>
      </c>
      <c r="M876" s="44" t="s">
        <v>46</v>
      </c>
      <c r="N876" s="44" t="s">
        <v>57</v>
      </c>
      <c r="O876" s="44" t="s">
        <v>6217</v>
      </c>
      <c r="P876" s="44" t="s">
        <v>6210</v>
      </c>
      <c r="Q876" s="44" t="s">
        <v>6211</v>
      </c>
      <c r="R876" s="44" t="s">
        <v>106</v>
      </c>
      <c r="S876" s="44" t="s">
        <v>62</v>
      </c>
      <c r="T876" s="44" t="s">
        <v>63</v>
      </c>
      <c r="U876" s="44" t="s">
        <v>46</v>
      </c>
      <c r="V876" s="44" t="s">
        <v>47</v>
      </c>
      <c r="W876" s="44" t="s">
        <v>46</v>
      </c>
      <c r="X876" s="44" t="s">
        <v>1412</v>
      </c>
      <c r="Y876" s="44" t="s">
        <v>6082</v>
      </c>
      <c r="Z876" s="44">
        <v>460</v>
      </c>
      <c r="AA876" s="44">
        <v>2000</v>
      </c>
      <c r="AB876" s="44" t="s">
        <v>6212</v>
      </c>
    </row>
    <row r="877" spans="1:28">
      <c r="A877" s="44" t="s">
        <v>155</v>
      </c>
      <c r="B877" s="44" t="s">
        <v>493</v>
      </c>
      <c r="C877" s="44" t="s">
        <v>6218</v>
      </c>
      <c r="D877" s="44" t="s">
        <v>6219</v>
      </c>
      <c r="E877" s="44" t="s">
        <v>6220</v>
      </c>
      <c r="F877" s="44" t="s">
        <v>6221</v>
      </c>
      <c r="G877" s="44" t="s">
        <v>6222</v>
      </c>
      <c r="H877" s="44">
        <v>3290</v>
      </c>
      <c r="I877" s="44">
        <v>2790</v>
      </c>
      <c r="J877" s="44" t="s">
        <v>6223</v>
      </c>
      <c r="K877" s="44" t="s">
        <v>71</v>
      </c>
      <c r="L877" s="44" t="s">
        <v>38</v>
      </c>
      <c r="M877" s="44" t="s">
        <v>6224</v>
      </c>
      <c r="N877" s="44" t="s">
        <v>2126</v>
      </c>
      <c r="O877" s="44" t="s">
        <v>287</v>
      </c>
      <c r="P877" s="44" t="s">
        <v>46</v>
      </c>
      <c r="Q877" s="44" t="s">
        <v>46</v>
      </c>
      <c r="R877" s="44" t="s">
        <v>44</v>
      </c>
      <c r="S877" s="44" t="s">
        <v>45</v>
      </c>
      <c r="T877" s="44" t="s">
        <v>46</v>
      </c>
      <c r="U877" s="44" t="s">
        <v>46</v>
      </c>
      <c r="V877" s="44" t="s">
        <v>47</v>
      </c>
      <c r="W877" s="44" t="s">
        <v>46</v>
      </c>
      <c r="X877" s="44" t="s">
        <v>6225</v>
      </c>
      <c r="Y877" s="44" t="s">
        <v>46</v>
      </c>
      <c r="Z877" s="44" t="s">
        <v>46</v>
      </c>
      <c r="AA877" s="44" t="s">
        <v>46</v>
      </c>
      <c r="AB877" s="44" t="s">
        <v>6226</v>
      </c>
    </row>
    <row r="878" spans="1:28">
      <c r="A878" s="44" t="s">
        <v>50</v>
      </c>
      <c r="B878" s="44" t="s">
        <v>493</v>
      </c>
      <c r="C878" s="44" t="s">
        <v>1405</v>
      </c>
      <c r="D878" s="44" t="s">
        <v>6227</v>
      </c>
      <c r="E878" s="44" t="s">
        <v>6228</v>
      </c>
      <c r="F878" s="44" t="s">
        <v>6229</v>
      </c>
      <c r="G878" s="44" t="s">
        <v>6230</v>
      </c>
      <c r="H878" s="44">
        <v>73900</v>
      </c>
      <c r="I878" s="44">
        <v>67988</v>
      </c>
      <c r="J878" s="44" t="s">
        <v>46</v>
      </c>
      <c r="K878" s="44" t="s">
        <v>46</v>
      </c>
      <c r="L878" s="44" t="s">
        <v>38</v>
      </c>
      <c r="M878" s="44" t="s">
        <v>6231</v>
      </c>
      <c r="N878" s="44" t="s">
        <v>6183</v>
      </c>
      <c r="O878" s="44" t="s">
        <v>6232</v>
      </c>
      <c r="P878" s="44" t="s">
        <v>6233</v>
      </c>
      <c r="Q878" s="44" t="s">
        <v>6234</v>
      </c>
      <c r="R878" s="44" t="s">
        <v>949</v>
      </c>
      <c r="S878" s="44" t="s">
        <v>62</v>
      </c>
      <c r="T878" s="44" t="s">
        <v>63</v>
      </c>
      <c r="U878" s="44" t="s">
        <v>46</v>
      </c>
      <c r="V878" s="44" t="s">
        <v>47</v>
      </c>
      <c r="W878" s="44" t="s">
        <v>502</v>
      </c>
      <c r="X878" s="44" t="s">
        <v>1612</v>
      </c>
      <c r="Y878" s="44" t="s">
        <v>1613</v>
      </c>
      <c r="Z878" s="44">
        <v>537</v>
      </c>
      <c r="AA878" s="44">
        <v>2000</v>
      </c>
      <c r="AB878" s="44" t="s">
        <v>6235</v>
      </c>
    </row>
    <row r="879" spans="1:28">
      <c r="A879" s="44" t="s">
        <v>50</v>
      </c>
      <c r="B879" s="44" t="s">
        <v>493</v>
      </c>
      <c r="C879" s="44" t="s">
        <v>1405</v>
      </c>
      <c r="D879" s="44" t="s">
        <v>6236</v>
      </c>
      <c r="E879" s="44" t="s">
        <v>6237</v>
      </c>
      <c r="F879" s="44" t="s">
        <v>6238</v>
      </c>
      <c r="G879" s="44" t="s">
        <v>6239</v>
      </c>
      <c r="H879" s="44">
        <v>73900</v>
      </c>
      <c r="I879" s="44">
        <v>67988</v>
      </c>
      <c r="J879" s="44" t="s">
        <v>46</v>
      </c>
      <c r="K879" s="44" t="s">
        <v>46</v>
      </c>
      <c r="L879" s="44" t="s">
        <v>38</v>
      </c>
      <c r="M879" s="44" t="s">
        <v>6231</v>
      </c>
      <c r="N879" s="44" t="s">
        <v>6183</v>
      </c>
      <c r="O879" s="44" t="s">
        <v>6079</v>
      </c>
      <c r="P879" s="44" t="s">
        <v>6233</v>
      </c>
      <c r="Q879" s="44" t="s">
        <v>46</v>
      </c>
      <c r="R879" s="44" t="s">
        <v>949</v>
      </c>
      <c r="S879" s="44" t="s">
        <v>62</v>
      </c>
      <c r="T879" s="44" t="s">
        <v>63</v>
      </c>
      <c r="U879" s="44" t="s">
        <v>46</v>
      </c>
      <c r="V879" s="44" t="s">
        <v>47</v>
      </c>
      <c r="W879" s="44" t="s">
        <v>502</v>
      </c>
      <c r="X879" s="44" t="s">
        <v>1612</v>
      </c>
      <c r="Y879" s="44" t="s">
        <v>1613</v>
      </c>
      <c r="Z879" s="44">
        <v>537</v>
      </c>
      <c r="AA879" s="44">
        <v>2000</v>
      </c>
      <c r="AB879" s="44" t="s">
        <v>6235</v>
      </c>
    </row>
    <row r="880" spans="1:28">
      <c r="A880" s="44" t="s">
        <v>50</v>
      </c>
      <c r="B880" s="44" t="s">
        <v>493</v>
      </c>
      <c r="C880" s="44" t="s">
        <v>1405</v>
      </c>
      <c r="D880" s="44" t="s">
        <v>6240</v>
      </c>
      <c r="E880" s="44" t="s">
        <v>6241</v>
      </c>
      <c r="F880" s="44" t="s">
        <v>6242</v>
      </c>
      <c r="G880" s="44" t="s">
        <v>6243</v>
      </c>
      <c r="H880" s="44">
        <v>87900</v>
      </c>
      <c r="I880" s="44">
        <v>80868</v>
      </c>
      <c r="J880" s="44" t="s">
        <v>46</v>
      </c>
      <c r="K880" s="44" t="s">
        <v>46</v>
      </c>
      <c r="L880" s="44" t="s">
        <v>38</v>
      </c>
      <c r="M880" s="44" t="s">
        <v>6231</v>
      </c>
      <c r="N880" s="44" t="s">
        <v>6183</v>
      </c>
      <c r="O880" s="44" t="s">
        <v>6232</v>
      </c>
      <c r="P880" s="44" t="s">
        <v>6244</v>
      </c>
      <c r="Q880" s="44" t="s">
        <v>6245</v>
      </c>
      <c r="R880" s="44" t="s">
        <v>949</v>
      </c>
      <c r="S880" s="44" t="s">
        <v>62</v>
      </c>
      <c r="T880" s="44" t="s">
        <v>63</v>
      </c>
      <c r="U880" s="44" t="s">
        <v>46</v>
      </c>
      <c r="V880" s="44" t="s">
        <v>47</v>
      </c>
      <c r="W880" s="44" t="s">
        <v>502</v>
      </c>
      <c r="X880" s="44" t="s">
        <v>1612</v>
      </c>
      <c r="Y880" s="44" t="s">
        <v>1613</v>
      </c>
      <c r="Z880" s="44">
        <v>614</v>
      </c>
      <c r="AA880" s="44">
        <v>2000</v>
      </c>
      <c r="AB880" s="44" t="s">
        <v>6235</v>
      </c>
    </row>
    <row r="881" spans="1:28">
      <c r="A881" s="44" t="s">
        <v>50</v>
      </c>
      <c r="B881" s="44" t="s">
        <v>493</v>
      </c>
      <c r="C881" s="44" t="s">
        <v>1405</v>
      </c>
      <c r="D881" s="44" t="s">
        <v>6246</v>
      </c>
      <c r="E881" s="44" t="s">
        <v>6247</v>
      </c>
      <c r="F881" s="44" t="s">
        <v>6248</v>
      </c>
      <c r="G881" s="44" t="s">
        <v>6249</v>
      </c>
      <c r="H881" s="44">
        <v>87900</v>
      </c>
      <c r="I881" s="44">
        <v>80868</v>
      </c>
      <c r="J881" s="44" t="s">
        <v>46</v>
      </c>
      <c r="K881" s="44" t="s">
        <v>46</v>
      </c>
      <c r="L881" s="44" t="s">
        <v>38</v>
      </c>
      <c r="M881" s="44" t="s">
        <v>6231</v>
      </c>
      <c r="N881" s="44" t="s">
        <v>6183</v>
      </c>
      <c r="O881" s="44" t="s">
        <v>6079</v>
      </c>
      <c r="P881" s="44" t="s">
        <v>6244</v>
      </c>
      <c r="Q881" s="44" t="s">
        <v>6245</v>
      </c>
      <c r="R881" s="44" t="s">
        <v>949</v>
      </c>
      <c r="S881" s="44" t="s">
        <v>62</v>
      </c>
      <c r="T881" s="44" t="s">
        <v>63</v>
      </c>
      <c r="U881" s="44" t="s">
        <v>46</v>
      </c>
      <c r="V881" s="44" t="s">
        <v>47</v>
      </c>
      <c r="W881" s="44" t="s">
        <v>502</v>
      </c>
      <c r="X881" s="44" t="s">
        <v>1612</v>
      </c>
      <c r="Y881" s="44" t="s">
        <v>1613</v>
      </c>
      <c r="Z881" s="44">
        <v>614</v>
      </c>
      <c r="AA881" s="44">
        <v>2000</v>
      </c>
      <c r="AB881" s="44" t="s">
        <v>6235</v>
      </c>
    </row>
    <row r="882" spans="1:28">
      <c r="A882" s="44" t="s">
        <v>50</v>
      </c>
      <c r="B882" s="44" t="s">
        <v>493</v>
      </c>
      <c r="C882" s="44" t="s">
        <v>1405</v>
      </c>
      <c r="D882" s="44" t="s">
        <v>6250</v>
      </c>
      <c r="E882" s="44" t="s">
        <v>6251</v>
      </c>
      <c r="F882" s="44" t="s">
        <v>6252</v>
      </c>
      <c r="G882" s="44" t="s">
        <v>6253</v>
      </c>
      <c r="H882" s="44">
        <v>87900</v>
      </c>
      <c r="I882" s="44">
        <v>80868</v>
      </c>
      <c r="J882" s="44" t="s">
        <v>46</v>
      </c>
      <c r="K882" s="44" t="s">
        <v>46</v>
      </c>
      <c r="L882" s="44" t="s">
        <v>38</v>
      </c>
      <c r="M882" s="44" t="s">
        <v>6231</v>
      </c>
      <c r="N882" s="44" t="s">
        <v>6183</v>
      </c>
      <c r="O882" s="44" t="s">
        <v>6254</v>
      </c>
      <c r="P882" s="44" t="s">
        <v>6244</v>
      </c>
      <c r="Q882" s="44" t="s">
        <v>6245</v>
      </c>
      <c r="R882" s="44" t="s">
        <v>949</v>
      </c>
      <c r="S882" s="44" t="s">
        <v>62</v>
      </c>
      <c r="T882" s="44" t="s">
        <v>63</v>
      </c>
      <c r="U882" s="44" t="s">
        <v>46</v>
      </c>
      <c r="V882" s="44" t="s">
        <v>47</v>
      </c>
      <c r="W882" s="44" t="s">
        <v>502</v>
      </c>
      <c r="X882" s="44" t="s">
        <v>1612</v>
      </c>
      <c r="Y882" s="44" t="s">
        <v>1613</v>
      </c>
      <c r="Z882" s="44">
        <v>614</v>
      </c>
      <c r="AA882" s="44">
        <v>2000</v>
      </c>
      <c r="AB882" s="44" t="s">
        <v>6235</v>
      </c>
    </row>
    <row r="883" spans="1:28">
      <c r="A883" s="44" t="s">
        <v>492</v>
      </c>
      <c r="B883" s="44" t="s">
        <v>493</v>
      </c>
      <c r="C883" s="44" t="s">
        <v>494</v>
      </c>
      <c r="D883" s="44" t="s">
        <v>6255</v>
      </c>
      <c r="E883" s="44" t="s">
        <v>6256</v>
      </c>
      <c r="F883" s="44" t="s">
        <v>6257</v>
      </c>
      <c r="G883" s="44" t="s">
        <v>6258</v>
      </c>
      <c r="H883" s="44">
        <v>6990</v>
      </c>
      <c r="I883" s="44">
        <v>4990</v>
      </c>
      <c r="J883" s="44" t="s">
        <v>6259</v>
      </c>
      <c r="K883" s="44" t="s">
        <v>56</v>
      </c>
      <c r="L883" s="44" t="s">
        <v>38</v>
      </c>
      <c r="M883" s="44" t="s">
        <v>6260</v>
      </c>
      <c r="N883" s="44" t="s">
        <v>492</v>
      </c>
      <c r="O883" s="44" t="s">
        <v>287</v>
      </c>
      <c r="P883" s="44" t="s">
        <v>6261</v>
      </c>
      <c r="Q883" s="44" t="s">
        <v>6262</v>
      </c>
      <c r="R883" s="44" t="s">
        <v>44</v>
      </c>
      <c r="S883" s="44" t="s">
        <v>45</v>
      </c>
      <c r="T883" s="44" t="s">
        <v>46</v>
      </c>
      <c r="U883" s="44" t="s">
        <v>46</v>
      </c>
      <c r="V883" s="44" t="s">
        <v>47</v>
      </c>
      <c r="W883" s="44" t="s">
        <v>502</v>
      </c>
      <c r="X883" s="44" t="s">
        <v>46</v>
      </c>
      <c r="Y883" s="44" t="s">
        <v>46</v>
      </c>
      <c r="Z883" s="44" t="s">
        <v>46</v>
      </c>
      <c r="AA883" s="44" t="s">
        <v>46</v>
      </c>
      <c r="AB883" s="44" t="s">
        <v>6263</v>
      </c>
    </row>
    <row r="884" spans="1:28">
      <c r="A884" s="44" t="s">
        <v>166</v>
      </c>
      <c r="B884" s="44" t="s">
        <v>493</v>
      </c>
      <c r="C884" s="44" t="s">
        <v>1366</v>
      </c>
      <c r="D884" s="44" t="s">
        <v>6264</v>
      </c>
      <c r="E884" s="44" t="s">
        <v>6265</v>
      </c>
      <c r="F884" s="44" t="s">
        <v>6266</v>
      </c>
      <c r="G884" s="44" t="s">
        <v>6267</v>
      </c>
      <c r="H884" s="44">
        <v>4980</v>
      </c>
      <c r="I884" s="44">
        <v>3980</v>
      </c>
      <c r="J884" s="44" t="s">
        <v>6268</v>
      </c>
      <c r="K884" s="44" t="s">
        <v>71</v>
      </c>
      <c r="L884" s="44" t="s">
        <v>38</v>
      </c>
      <c r="M884" s="44" t="s">
        <v>6269</v>
      </c>
      <c r="N884" s="44" t="s">
        <v>829</v>
      </c>
      <c r="O884" s="44" t="s">
        <v>2488</v>
      </c>
      <c r="P884" s="44" t="s">
        <v>6270</v>
      </c>
      <c r="Q884" s="44" t="s">
        <v>6271</v>
      </c>
      <c r="R884" s="44" t="s">
        <v>44</v>
      </c>
      <c r="S884" s="44" t="s">
        <v>45</v>
      </c>
      <c r="T884" s="44" t="s">
        <v>46</v>
      </c>
      <c r="U884" s="44" t="s">
        <v>46</v>
      </c>
      <c r="V884" s="44" t="s">
        <v>6272</v>
      </c>
      <c r="W884" s="44" t="s">
        <v>6272</v>
      </c>
      <c r="X884" s="44" t="s">
        <v>1375</v>
      </c>
      <c r="Y884" s="44" t="s">
        <v>46</v>
      </c>
      <c r="Z884" s="44" t="s">
        <v>46</v>
      </c>
      <c r="AA884" s="44" t="s">
        <v>46</v>
      </c>
      <c r="AB884" s="44" t="s">
        <v>6273</v>
      </c>
    </row>
    <row r="885" spans="1:28">
      <c r="A885" s="44" t="s">
        <v>637</v>
      </c>
      <c r="B885" s="44" t="s">
        <v>493</v>
      </c>
      <c r="C885" s="44" t="s">
        <v>1327</v>
      </c>
      <c r="D885" s="44" t="s">
        <v>6274</v>
      </c>
      <c r="E885" s="44" t="s">
        <v>6275</v>
      </c>
      <c r="F885" s="44" t="s">
        <v>6276</v>
      </c>
      <c r="G885" s="44" t="s">
        <v>6277</v>
      </c>
      <c r="H885" s="44">
        <v>4890</v>
      </c>
      <c r="I885" s="44">
        <v>3999</v>
      </c>
      <c r="J885" s="44" t="s">
        <v>6278</v>
      </c>
      <c r="K885" s="44" t="s">
        <v>113</v>
      </c>
      <c r="L885" s="44" t="s">
        <v>38</v>
      </c>
      <c r="M885" s="44" t="s">
        <v>6279</v>
      </c>
      <c r="N885" s="44" t="s">
        <v>645</v>
      </c>
      <c r="O885" s="44" t="s">
        <v>306</v>
      </c>
      <c r="P885" s="44" t="s">
        <v>6280</v>
      </c>
      <c r="Q885" s="44" t="s">
        <v>46</v>
      </c>
      <c r="R885" s="44" t="s">
        <v>44</v>
      </c>
      <c r="S885" s="44" t="s">
        <v>45</v>
      </c>
      <c r="T885" s="44" t="s">
        <v>46</v>
      </c>
      <c r="U885" s="44" t="s">
        <v>46</v>
      </c>
      <c r="V885" s="44" t="s">
        <v>6281</v>
      </c>
      <c r="W885" s="44" t="s">
        <v>46</v>
      </c>
      <c r="X885" s="44" t="s">
        <v>46</v>
      </c>
      <c r="Y885" s="44" t="s">
        <v>46</v>
      </c>
      <c r="Z885" s="44" t="s">
        <v>46</v>
      </c>
      <c r="AA885" s="44" t="s">
        <v>46</v>
      </c>
      <c r="AB885" s="44" t="s">
        <v>6282</v>
      </c>
    </row>
    <row r="886" spans="1:28">
      <c r="A886" s="44" t="s">
        <v>50</v>
      </c>
      <c r="B886" s="44" t="s">
        <v>493</v>
      </c>
      <c r="C886" s="44" t="s">
        <v>1635</v>
      </c>
      <c r="D886" s="44" t="s">
        <v>6283</v>
      </c>
      <c r="E886" s="44" t="s">
        <v>6284</v>
      </c>
      <c r="F886" s="44" t="s">
        <v>6285</v>
      </c>
      <c r="G886" s="44" t="s">
        <v>6286</v>
      </c>
      <c r="H886" s="44">
        <v>76490</v>
      </c>
      <c r="I886" s="44">
        <v>68841</v>
      </c>
      <c r="J886" s="44" t="s">
        <v>152</v>
      </c>
      <c r="K886" s="44" t="s">
        <v>113</v>
      </c>
      <c r="L886" s="44" t="s">
        <v>38</v>
      </c>
      <c r="M886" s="44" t="s">
        <v>211</v>
      </c>
      <c r="N886" s="44" t="s">
        <v>6183</v>
      </c>
      <c r="O886" s="44" t="s">
        <v>153</v>
      </c>
      <c r="P886" s="44" t="s">
        <v>214</v>
      </c>
      <c r="Q886" s="44" t="s">
        <v>6287</v>
      </c>
      <c r="R886" s="44" t="s">
        <v>949</v>
      </c>
      <c r="S886" s="44" t="s">
        <v>62</v>
      </c>
      <c r="T886" s="44" t="s">
        <v>63</v>
      </c>
      <c r="U886" s="44" t="s">
        <v>46</v>
      </c>
      <c r="V886" s="44" t="s">
        <v>47</v>
      </c>
      <c r="W886" s="44" t="s">
        <v>48</v>
      </c>
      <c r="X886" s="44" t="s">
        <v>46</v>
      </c>
      <c r="Y886" s="44" t="s">
        <v>1613</v>
      </c>
      <c r="Z886" s="44">
        <v>605</v>
      </c>
      <c r="AA886" s="44">
        <v>2000</v>
      </c>
      <c r="AB886" s="44" t="s">
        <v>6288</v>
      </c>
    </row>
    <row r="887" spans="1:28">
      <c r="A887" s="44" t="s">
        <v>50</v>
      </c>
      <c r="B887" s="44" t="s">
        <v>493</v>
      </c>
      <c r="C887" s="44" t="s">
        <v>1635</v>
      </c>
      <c r="D887" s="44" t="s">
        <v>6289</v>
      </c>
      <c r="E887" s="44" t="s">
        <v>6290</v>
      </c>
      <c r="F887" s="44" t="s">
        <v>6291</v>
      </c>
      <c r="G887" s="44" t="s">
        <v>6292</v>
      </c>
      <c r="H887" s="44">
        <v>76490</v>
      </c>
      <c r="I887" s="44">
        <v>68841</v>
      </c>
      <c r="J887" s="44" t="s">
        <v>152</v>
      </c>
      <c r="K887" s="44" t="s">
        <v>113</v>
      </c>
      <c r="L887" s="44" t="s">
        <v>38</v>
      </c>
      <c r="M887" s="44" t="s">
        <v>211</v>
      </c>
      <c r="N887" s="44" t="s">
        <v>6183</v>
      </c>
      <c r="O887" s="44" t="s">
        <v>6293</v>
      </c>
      <c r="P887" s="44" t="s">
        <v>214</v>
      </c>
      <c r="Q887" s="44" t="s">
        <v>6287</v>
      </c>
      <c r="R887" s="44" t="s">
        <v>949</v>
      </c>
      <c r="S887" s="44" t="s">
        <v>62</v>
      </c>
      <c r="T887" s="44" t="s">
        <v>63</v>
      </c>
      <c r="U887" s="44" t="s">
        <v>46</v>
      </c>
      <c r="V887" s="44" t="s">
        <v>47</v>
      </c>
      <c r="W887" s="44" t="s">
        <v>48</v>
      </c>
      <c r="X887" s="44" t="s">
        <v>46</v>
      </c>
      <c r="Y887" s="44" t="s">
        <v>1613</v>
      </c>
      <c r="Z887" s="44">
        <v>605</v>
      </c>
      <c r="AA887" s="44">
        <v>2000</v>
      </c>
      <c r="AB887" s="44" t="s">
        <v>6288</v>
      </c>
    </row>
    <row r="888" spans="1:28">
      <c r="A888" s="44" t="s">
        <v>155</v>
      </c>
      <c r="B888" s="44" t="s">
        <v>493</v>
      </c>
      <c r="C888" s="44" t="s">
        <v>6121</v>
      </c>
      <c r="D888" s="44" t="s">
        <v>6294</v>
      </c>
      <c r="E888" s="44" t="s">
        <v>6295</v>
      </c>
      <c r="F888" s="44" t="s">
        <v>6296</v>
      </c>
      <c r="G888" s="44" t="s">
        <v>6297</v>
      </c>
      <c r="H888" s="44">
        <v>9900</v>
      </c>
      <c r="I888" s="44">
        <v>7920</v>
      </c>
      <c r="J888" s="44" t="s">
        <v>453</v>
      </c>
      <c r="K888" s="44" t="s">
        <v>181</v>
      </c>
      <c r="L888" s="44" t="s">
        <v>181</v>
      </c>
      <c r="M888" s="44" t="s">
        <v>6298</v>
      </c>
      <c r="N888" s="44" t="s">
        <v>1631</v>
      </c>
      <c r="O888" s="44" t="s">
        <v>41</v>
      </c>
      <c r="P888" s="44" t="s">
        <v>6299</v>
      </c>
      <c r="Q888" s="44" t="s">
        <v>6300</v>
      </c>
      <c r="R888" s="44" t="s">
        <v>6301</v>
      </c>
      <c r="S888" s="44" t="s">
        <v>45</v>
      </c>
      <c r="T888" s="44" t="s">
        <v>46</v>
      </c>
      <c r="U888" s="44" t="s">
        <v>46</v>
      </c>
      <c r="V888" s="44" t="s">
        <v>1169</v>
      </c>
      <c r="W888" s="44" t="s">
        <v>46</v>
      </c>
      <c r="X888" s="44" t="s">
        <v>46</v>
      </c>
      <c r="Y888" s="44" t="s">
        <v>46</v>
      </c>
      <c r="Z888" s="44" t="s">
        <v>46</v>
      </c>
      <c r="AA888" s="44" t="s">
        <v>46</v>
      </c>
      <c r="AB888" s="44" t="s">
        <v>6302</v>
      </c>
    </row>
    <row r="889" spans="1:28">
      <c r="A889" s="44" t="s">
        <v>155</v>
      </c>
      <c r="B889" s="44" t="s">
        <v>493</v>
      </c>
      <c r="C889" s="44" t="s">
        <v>6121</v>
      </c>
      <c r="D889" s="44" t="s">
        <v>6303</v>
      </c>
      <c r="E889" s="44" t="s">
        <v>6304</v>
      </c>
      <c r="F889" s="44" t="s">
        <v>6305</v>
      </c>
      <c r="G889" s="44" t="s">
        <v>6306</v>
      </c>
      <c r="H889" s="44">
        <v>11000</v>
      </c>
      <c r="I889" s="44">
        <v>8800</v>
      </c>
      <c r="J889" s="44" t="s">
        <v>453</v>
      </c>
      <c r="K889" s="44" t="s">
        <v>181</v>
      </c>
      <c r="L889" s="44" t="s">
        <v>181</v>
      </c>
      <c r="M889" s="44" t="s">
        <v>6298</v>
      </c>
      <c r="N889" s="44" t="s">
        <v>1631</v>
      </c>
      <c r="O889" s="44" t="s">
        <v>41</v>
      </c>
      <c r="P889" s="44" t="s">
        <v>6299</v>
      </c>
      <c r="Q889" s="44" t="s">
        <v>6307</v>
      </c>
      <c r="R889" s="44" t="s">
        <v>6301</v>
      </c>
      <c r="S889" s="44" t="s">
        <v>45</v>
      </c>
      <c r="T889" s="44" t="s">
        <v>46</v>
      </c>
      <c r="U889" s="44" t="s">
        <v>46</v>
      </c>
      <c r="V889" s="44" t="s">
        <v>1169</v>
      </c>
      <c r="W889" s="44" t="s">
        <v>46</v>
      </c>
      <c r="X889" s="44" t="s">
        <v>46</v>
      </c>
      <c r="Y889" s="44" t="s">
        <v>46</v>
      </c>
      <c r="Z889" s="44" t="s">
        <v>46</v>
      </c>
      <c r="AA889" s="44" t="s">
        <v>46</v>
      </c>
      <c r="AB889" s="44" t="s">
        <v>6302</v>
      </c>
    </row>
    <row r="890" spans="1:28">
      <c r="A890" s="44" t="s">
        <v>166</v>
      </c>
      <c r="B890" s="44" t="s">
        <v>493</v>
      </c>
      <c r="C890" s="44" t="s">
        <v>6090</v>
      </c>
      <c r="D890" s="44" t="s">
        <v>6308</v>
      </c>
      <c r="E890" s="44" t="s">
        <v>6309</v>
      </c>
      <c r="F890" s="44" t="s">
        <v>6310</v>
      </c>
      <c r="G890" s="44" t="s">
        <v>6311</v>
      </c>
      <c r="H890" s="44">
        <v>12900</v>
      </c>
      <c r="I890" s="44">
        <v>7690</v>
      </c>
      <c r="J890" s="44" t="s">
        <v>6312</v>
      </c>
      <c r="K890" s="44" t="s">
        <v>181</v>
      </c>
      <c r="L890" s="44" t="s">
        <v>181</v>
      </c>
      <c r="M890" s="44" t="s">
        <v>6313</v>
      </c>
      <c r="N890" s="44" t="s">
        <v>2015</v>
      </c>
      <c r="O890" s="44" t="s">
        <v>4749</v>
      </c>
      <c r="P890" s="44" t="s">
        <v>6314</v>
      </c>
      <c r="Q890" s="44" t="s">
        <v>6315</v>
      </c>
      <c r="R890" s="44" t="s">
        <v>949</v>
      </c>
      <c r="S890" s="44" t="s">
        <v>45</v>
      </c>
      <c r="T890" s="44" t="s">
        <v>46</v>
      </c>
      <c r="U890" s="44" t="s">
        <v>46</v>
      </c>
      <c r="V890" s="44" t="s">
        <v>6316</v>
      </c>
      <c r="W890" s="44" t="s">
        <v>46</v>
      </c>
      <c r="X890" s="44" t="s">
        <v>46</v>
      </c>
      <c r="Y890" s="44" t="s">
        <v>46</v>
      </c>
      <c r="Z890" s="44" t="s">
        <v>46</v>
      </c>
      <c r="AA890" s="44" t="s">
        <v>46</v>
      </c>
      <c r="AB890" s="44" t="s">
        <v>6317</v>
      </c>
    </row>
    <row r="891" spans="1:28">
      <c r="A891" s="44" t="s">
        <v>155</v>
      </c>
      <c r="B891" s="44" t="s">
        <v>493</v>
      </c>
      <c r="C891" s="44" t="s">
        <v>6111</v>
      </c>
      <c r="D891" s="44" t="s">
        <v>6318</v>
      </c>
      <c r="E891" s="44" t="s">
        <v>6319</v>
      </c>
      <c r="F891" s="44" t="s">
        <v>6320</v>
      </c>
      <c r="G891" s="44" t="s">
        <v>6321</v>
      </c>
      <c r="H891" s="44">
        <v>7888</v>
      </c>
      <c r="I891" s="44">
        <v>3888</v>
      </c>
      <c r="J891" s="44" t="s">
        <v>4067</v>
      </c>
      <c r="K891" s="44" t="s">
        <v>56</v>
      </c>
      <c r="L891" s="44" t="s">
        <v>38</v>
      </c>
      <c r="M891" s="44" t="s">
        <v>6322</v>
      </c>
      <c r="N891" s="44" t="s">
        <v>945</v>
      </c>
      <c r="O891" s="44" t="s">
        <v>306</v>
      </c>
      <c r="P891" s="44" t="s">
        <v>6323</v>
      </c>
      <c r="Q891" s="44" t="s">
        <v>46</v>
      </c>
      <c r="R891" s="44" t="s">
        <v>44</v>
      </c>
      <c r="S891" s="44" t="s">
        <v>45</v>
      </c>
      <c r="T891" s="44" t="s">
        <v>46</v>
      </c>
      <c r="U891" s="44" t="s">
        <v>46</v>
      </c>
      <c r="V891" s="44" t="s">
        <v>1169</v>
      </c>
      <c r="W891" s="44" t="s">
        <v>46</v>
      </c>
      <c r="X891" s="44" t="s">
        <v>46</v>
      </c>
      <c r="Y891" s="44" t="s">
        <v>46</v>
      </c>
      <c r="Z891" s="44" t="s">
        <v>46</v>
      </c>
      <c r="AA891" s="44" t="s">
        <v>46</v>
      </c>
      <c r="AB891" s="44" t="s">
        <v>6324</v>
      </c>
    </row>
    <row r="892" spans="1:28">
      <c r="A892" s="44" t="s">
        <v>166</v>
      </c>
      <c r="B892" s="44" t="s">
        <v>493</v>
      </c>
      <c r="C892" s="44" t="s">
        <v>6325</v>
      </c>
      <c r="D892" s="44" t="s">
        <v>6326</v>
      </c>
      <c r="E892" s="44" t="s">
        <v>6327</v>
      </c>
      <c r="F892" s="44" t="s">
        <v>6328</v>
      </c>
      <c r="G892" s="44" t="s">
        <v>6329</v>
      </c>
      <c r="H892" s="44">
        <v>5490</v>
      </c>
      <c r="I892" s="44">
        <v>3600</v>
      </c>
      <c r="J892" s="44" t="s">
        <v>55</v>
      </c>
      <c r="K892" s="44" t="s">
        <v>71</v>
      </c>
      <c r="L892" s="44" t="s">
        <v>38</v>
      </c>
      <c r="M892" s="44" t="s">
        <v>6330</v>
      </c>
      <c r="N892" s="44" t="s">
        <v>2876</v>
      </c>
      <c r="O892" s="44" t="s">
        <v>287</v>
      </c>
      <c r="P892" s="44" t="s">
        <v>6331</v>
      </c>
      <c r="Q892" s="44" t="s">
        <v>6332</v>
      </c>
      <c r="R892" s="44" t="s">
        <v>44</v>
      </c>
      <c r="S892" s="44" t="s">
        <v>45</v>
      </c>
      <c r="T892" s="44" t="s">
        <v>46</v>
      </c>
      <c r="U892" s="44" t="s">
        <v>46</v>
      </c>
      <c r="V892" s="44" t="s">
        <v>47</v>
      </c>
      <c r="W892" s="44" t="s">
        <v>46</v>
      </c>
      <c r="X892" s="44" t="s">
        <v>46</v>
      </c>
      <c r="Y892" s="44" t="s">
        <v>46</v>
      </c>
      <c r="Z892" s="44" t="s">
        <v>46</v>
      </c>
      <c r="AA892" s="44" t="s">
        <v>46</v>
      </c>
      <c r="AB892" s="44" t="s">
        <v>6333</v>
      </c>
    </row>
    <row r="893" spans="1:28">
      <c r="A893" s="44" t="s">
        <v>155</v>
      </c>
      <c r="B893" s="44" t="s">
        <v>493</v>
      </c>
      <c r="C893" s="44" t="s">
        <v>6334</v>
      </c>
      <c r="D893" s="44" t="s">
        <v>6335</v>
      </c>
      <c r="E893" s="44" t="s">
        <v>6336</v>
      </c>
      <c r="F893" s="44" t="s">
        <v>6337</v>
      </c>
      <c r="G893" s="44" t="s">
        <v>6338</v>
      </c>
      <c r="H893" s="44">
        <v>6980</v>
      </c>
      <c r="I893" s="44">
        <v>3980</v>
      </c>
      <c r="J893" s="44" t="s">
        <v>210</v>
      </c>
      <c r="K893" s="44" t="s">
        <v>181</v>
      </c>
      <c r="L893" s="44" t="s">
        <v>181</v>
      </c>
      <c r="M893" s="44" t="s">
        <v>6339</v>
      </c>
      <c r="N893" s="44" t="s">
        <v>572</v>
      </c>
      <c r="O893" s="44" t="s">
        <v>306</v>
      </c>
      <c r="P893" s="44" t="s">
        <v>46</v>
      </c>
      <c r="Q893" s="44" t="s">
        <v>6340</v>
      </c>
      <c r="R893" s="44" t="s">
        <v>44</v>
      </c>
      <c r="S893" s="44" t="s">
        <v>45</v>
      </c>
      <c r="T893" s="44" t="s">
        <v>46</v>
      </c>
      <c r="U893" s="44" t="s">
        <v>46</v>
      </c>
      <c r="V893" s="44" t="s">
        <v>6341</v>
      </c>
      <c r="W893" s="44" t="s">
        <v>6342</v>
      </c>
      <c r="X893" s="44" t="s">
        <v>46</v>
      </c>
      <c r="Y893" s="44" t="s">
        <v>46</v>
      </c>
      <c r="Z893" s="44" t="s">
        <v>46</v>
      </c>
      <c r="AA893" s="44" t="s">
        <v>46</v>
      </c>
      <c r="AB893" s="44" t="s">
        <v>6343</v>
      </c>
    </row>
    <row r="894" spans="1:28">
      <c r="A894" s="44" t="s">
        <v>155</v>
      </c>
      <c r="B894" s="44" t="s">
        <v>493</v>
      </c>
      <c r="C894" s="44" t="s">
        <v>6325</v>
      </c>
      <c r="D894" s="44" t="s">
        <v>6344</v>
      </c>
      <c r="E894" s="44" t="s">
        <v>6345</v>
      </c>
      <c r="F894" s="44" t="s">
        <v>6346</v>
      </c>
      <c r="G894" s="44" t="s">
        <v>6347</v>
      </c>
      <c r="H894" s="44">
        <v>6490</v>
      </c>
      <c r="I894" s="44">
        <v>5090</v>
      </c>
      <c r="J894" s="44" t="s">
        <v>4586</v>
      </c>
      <c r="K894" s="44" t="s">
        <v>71</v>
      </c>
      <c r="L894" s="44" t="s">
        <v>38</v>
      </c>
      <c r="M894" s="44" t="s">
        <v>6348</v>
      </c>
      <c r="N894" s="44" t="s">
        <v>438</v>
      </c>
      <c r="O894" s="44" t="s">
        <v>287</v>
      </c>
      <c r="P894" s="44" t="s">
        <v>6349</v>
      </c>
      <c r="Q894" s="44" t="s">
        <v>46</v>
      </c>
      <c r="R894" s="44" t="s">
        <v>44</v>
      </c>
      <c r="S894" s="44" t="s">
        <v>45</v>
      </c>
      <c r="T894" s="44" t="s">
        <v>46</v>
      </c>
      <c r="U894" s="44" t="s">
        <v>46</v>
      </c>
      <c r="V894" s="44" t="s">
        <v>6342</v>
      </c>
      <c r="W894" s="44" t="s">
        <v>46</v>
      </c>
      <c r="X894" s="44" t="s">
        <v>46</v>
      </c>
      <c r="Y894" s="44" t="s">
        <v>46</v>
      </c>
      <c r="Z894" s="44" t="s">
        <v>46</v>
      </c>
      <c r="AA894" s="44" t="s">
        <v>46</v>
      </c>
      <c r="AB894" s="44" t="s">
        <v>6350</v>
      </c>
    </row>
    <row r="895" spans="1:28">
      <c r="A895" s="44" t="s">
        <v>50</v>
      </c>
      <c r="B895" s="44" t="s">
        <v>493</v>
      </c>
      <c r="C895" s="44" t="s">
        <v>1405</v>
      </c>
      <c r="D895" s="44" t="s">
        <v>6351</v>
      </c>
      <c r="E895" s="44" t="s">
        <v>6352</v>
      </c>
      <c r="F895" s="44" t="s">
        <v>6353</v>
      </c>
      <c r="G895" s="44" t="s">
        <v>6354</v>
      </c>
      <c r="H895" s="44">
        <v>16500</v>
      </c>
      <c r="I895" s="44">
        <v>15180</v>
      </c>
      <c r="J895" s="44" t="s">
        <v>295</v>
      </c>
      <c r="K895" s="44" t="s">
        <v>56</v>
      </c>
      <c r="L895" s="44" t="s">
        <v>38</v>
      </c>
      <c r="M895" s="44" t="s">
        <v>6231</v>
      </c>
      <c r="N895" s="44" t="s">
        <v>57</v>
      </c>
      <c r="O895" s="44" t="s">
        <v>6355</v>
      </c>
      <c r="P895" s="44" t="s">
        <v>3323</v>
      </c>
      <c r="Q895" s="44" t="s">
        <v>6356</v>
      </c>
      <c r="R895" s="44" t="s">
        <v>106</v>
      </c>
      <c r="S895" s="44" t="s">
        <v>62</v>
      </c>
      <c r="T895" s="44" t="s">
        <v>63</v>
      </c>
      <c r="U895" s="44" t="s">
        <v>46</v>
      </c>
      <c r="V895" s="44" t="s">
        <v>47</v>
      </c>
      <c r="W895" s="44" t="s">
        <v>502</v>
      </c>
      <c r="X895" s="44" t="s">
        <v>1412</v>
      </c>
      <c r="Y895" s="44" t="s">
        <v>6082</v>
      </c>
      <c r="Z895" s="44">
        <v>240</v>
      </c>
      <c r="AA895" s="44">
        <v>1200</v>
      </c>
      <c r="AB895" s="44" t="s">
        <v>6357</v>
      </c>
    </row>
    <row r="896" spans="1:28">
      <c r="A896" s="44" t="s">
        <v>50</v>
      </c>
      <c r="B896" s="44" t="s">
        <v>493</v>
      </c>
      <c r="C896" s="44" t="s">
        <v>1405</v>
      </c>
      <c r="D896" s="44" t="s">
        <v>6358</v>
      </c>
      <c r="E896" s="44" t="s">
        <v>6359</v>
      </c>
      <c r="F896" s="44" t="s">
        <v>6360</v>
      </c>
      <c r="G896" s="44" t="s">
        <v>6361</v>
      </c>
      <c r="H896" s="44">
        <v>17500</v>
      </c>
      <c r="I896" s="44">
        <v>16100</v>
      </c>
      <c r="J896" s="44" t="s">
        <v>295</v>
      </c>
      <c r="K896" s="44" t="s">
        <v>56</v>
      </c>
      <c r="L896" s="44" t="s">
        <v>38</v>
      </c>
      <c r="M896" s="44" t="s">
        <v>6231</v>
      </c>
      <c r="N896" s="44" t="s">
        <v>57</v>
      </c>
      <c r="O896" s="44" t="s">
        <v>6355</v>
      </c>
      <c r="P896" s="44" t="s">
        <v>6362</v>
      </c>
      <c r="Q896" s="44" t="s">
        <v>6363</v>
      </c>
      <c r="R896" s="44" t="s">
        <v>106</v>
      </c>
      <c r="S896" s="44" t="s">
        <v>62</v>
      </c>
      <c r="T896" s="44" t="s">
        <v>63</v>
      </c>
      <c r="U896" s="44" t="s">
        <v>46</v>
      </c>
      <c r="V896" s="44" t="s">
        <v>47</v>
      </c>
      <c r="W896" s="44" t="s">
        <v>502</v>
      </c>
      <c r="X896" s="44" t="s">
        <v>1412</v>
      </c>
      <c r="Y896" s="44" t="s">
        <v>6082</v>
      </c>
      <c r="Z896" s="44">
        <v>260</v>
      </c>
      <c r="AA896" s="44">
        <v>1200</v>
      </c>
      <c r="AB896" s="44" t="s">
        <v>6364</v>
      </c>
    </row>
    <row r="897" spans="1:28">
      <c r="A897" s="44" t="s">
        <v>50</v>
      </c>
      <c r="B897" s="44" t="s">
        <v>493</v>
      </c>
      <c r="C897" s="44" t="s">
        <v>1405</v>
      </c>
      <c r="D897" s="44" t="s">
        <v>6365</v>
      </c>
      <c r="E897" s="44" t="s">
        <v>6366</v>
      </c>
      <c r="F897" s="44" t="s">
        <v>6367</v>
      </c>
      <c r="G897" s="44" t="s">
        <v>6368</v>
      </c>
      <c r="H897" s="44">
        <v>26400</v>
      </c>
      <c r="I897" s="44">
        <v>23100</v>
      </c>
      <c r="J897" s="44" t="s">
        <v>46</v>
      </c>
      <c r="K897" s="44" t="s">
        <v>46</v>
      </c>
      <c r="L897" s="44" t="s">
        <v>38</v>
      </c>
      <c r="M897" s="44" t="s">
        <v>6369</v>
      </c>
      <c r="N897" s="44" t="s">
        <v>57</v>
      </c>
      <c r="O897" s="44" t="s">
        <v>6079</v>
      </c>
      <c r="P897" s="44" t="s">
        <v>6370</v>
      </c>
      <c r="Q897" s="44" t="s">
        <v>6371</v>
      </c>
      <c r="R897" s="44" t="s">
        <v>106</v>
      </c>
      <c r="S897" s="44" t="s">
        <v>62</v>
      </c>
      <c r="T897" s="44" t="s">
        <v>63</v>
      </c>
      <c r="U897" s="44" t="s">
        <v>46</v>
      </c>
      <c r="V897" s="44" t="s">
        <v>47</v>
      </c>
      <c r="W897" s="44" t="s">
        <v>502</v>
      </c>
      <c r="X897" s="44" t="s">
        <v>6172</v>
      </c>
      <c r="Y897" s="44" t="s">
        <v>6082</v>
      </c>
      <c r="Z897" s="44">
        <v>313</v>
      </c>
      <c r="AA897" s="44">
        <v>1200</v>
      </c>
      <c r="AB897" s="44" t="s">
        <v>6372</v>
      </c>
    </row>
    <row r="898" spans="1:28">
      <c r="A898" s="44" t="s">
        <v>50</v>
      </c>
      <c r="B898" s="44" t="s">
        <v>493</v>
      </c>
      <c r="C898" s="44" t="s">
        <v>1405</v>
      </c>
      <c r="D898" s="44" t="s">
        <v>6373</v>
      </c>
      <c r="E898" s="44" t="s">
        <v>6374</v>
      </c>
      <c r="F898" s="44" t="s">
        <v>6375</v>
      </c>
      <c r="G898" s="44" t="s">
        <v>6376</v>
      </c>
      <c r="H898" s="44">
        <v>26400</v>
      </c>
      <c r="I898" s="44">
        <v>23100</v>
      </c>
      <c r="J898" s="44" t="s">
        <v>46</v>
      </c>
      <c r="K898" s="44" t="s">
        <v>46</v>
      </c>
      <c r="L898" s="44" t="s">
        <v>38</v>
      </c>
      <c r="M898" s="44" t="s">
        <v>6369</v>
      </c>
      <c r="N898" s="44" t="s">
        <v>57</v>
      </c>
      <c r="O898" s="44" t="s">
        <v>6377</v>
      </c>
      <c r="P898" s="44" t="s">
        <v>6370</v>
      </c>
      <c r="Q898" s="44" t="s">
        <v>6371</v>
      </c>
      <c r="R898" s="44" t="s">
        <v>106</v>
      </c>
      <c r="S898" s="44" t="s">
        <v>62</v>
      </c>
      <c r="T898" s="44" t="s">
        <v>63</v>
      </c>
      <c r="U898" s="44" t="s">
        <v>46</v>
      </c>
      <c r="V898" s="44" t="s">
        <v>47</v>
      </c>
      <c r="W898" s="44" t="s">
        <v>502</v>
      </c>
      <c r="X898" s="44" t="s">
        <v>6172</v>
      </c>
      <c r="Y898" s="44" t="s">
        <v>6082</v>
      </c>
      <c r="Z898" s="44">
        <v>313</v>
      </c>
      <c r="AA898" s="44">
        <v>1200</v>
      </c>
      <c r="AB898" s="44" t="s">
        <v>6372</v>
      </c>
    </row>
    <row r="899" spans="1:28">
      <c r="A899" s="44" t="s">
        <v>50</v>
      </c>
      <c r="B899" s="44" t="s">
        <v>493</v>
      </c>
      <c r="C899" s="44" t="s">
        <v>1405</v>
      </c>
      <c r="D899" s="44" t="s">
        <v>6378</v>
      </c>
      <c r="E899" s="44" t="s">
        <v>6379</v>
      </c>
      <c r="F899" s="44" t="s">
        <v>6380</v>
      </c>
      <c r="G899" s="44" t="s">
        <v>6381</v>
      </c>
      <c r="H899" s="44">
        <v>28400</v>
      </c>
      <c r="I899" s="44">
        <v>26128</v>
      </c>
      <c r="J899" s="44" t="s">
        <v>46</v>
      </c>
      <c r="K899" s="44" t="s">
        <v>46</v>
      </c>
      <c r="L899" s="44" t="s">
        <v>38</v>
      </c>
      <c r="M899" s="44" t="s">
        <v>6369</v>
      </c>
      <c r="N899" s="44" t="s">
        <v>57</v>
      </c>
      <c r="O899" s="44" t="s">
        <v>6254</v>
      </c>
      <c r="P899" s="44" t="s">
        <v>6370</v>
      </c>
      <c r="Q899" s="44" t="s">
        <v>6371</v>
      </c>
      <c r="R899" s="44" t="s">
        <v>106</v>
      </c>
      <c r="S899" s="44" t="s">
        <v>62</v>
      </c>
      <c r="T899" s="44" t="s">
        <v>63</v>
      </c>
      <c r="U899" s="44" t="s">
        <v>46</v>
      </c>
      <c r="V899" s="44" t="s">
        <v>47</v>
      </c>
      <c r="W899" s="44" t="s">
        <v>502</v>
      </c>
      <c r="X899" s="44" t="s">
        <v>6172</v>
      </c>
      <c r="Y899" s="44" t="s">
        <v>6082</v>
      </c>
      <c r="Z899" s="44">
        <v>313</v>
      </c>
      <c r="AA899" s="44">
        <v>1200</v>
      </c>
      <c r="AB899" s="44" t="s">
        <v>6372</v>
      </c>
    </row>
    <row r="900" spans="1:28">
      <c r="A900" s="44" t="s">
        <v>50</v>
      </c>
      <c r="B900" s="44" t="s">
        <v>493</v>
      </c>
      <c r="C900" s="44" t="s">
        <v>1405</v>
      </c>
      <c r="D900" s="44" t="s">
        <v>6382</v>
      </c>
      <c r="E900" s="44" t="s">
        <v>6383</v>
      </c>
      <c r="F900" s="44" t="s">
        <v>6384</v>
      </c>
      <c r="G900" s="44" t="s">
        <v>6385</v>
      </c>
      <c r="H900" s="44">
        <v>27400</v>
      </c>
      <c r="I900" s="44">
        <v>25208</v>
      </c>
      <c r="J900" s="44" t="s">
        <v>46</v>
      </c>
      <c r="K900" s="44" t="s">
        <v>46</v>
      </c>
      <c r="L900" s="44" t="s">
        <v>38</v>
      </c>
      <c r="M900" s="44" t="s">
        <v>6231</v>
      </c>
      <c r="N900" s="44" t="s">
        <v>57</v>
      </c>
      <c r="O900" s="44" t="s">
        <v>6079</v>
      </c>
      <c r="P900" s="44" t="s">
        <v>6370</v>
      </c>
      <c r="Q900" s="44" t="s">
        <v>6371</v>
      </c>
      <c r="R900" s="44" t="s">
        <v>106</v>
      </c>
      <c r="S900" s="44" t="s">
        <v>62</v>
      </c>
      <c r="T900" s="44" t="s">
        <v>63</v>
      </c>
      <c r="U900" s="44" t="s">
        <v>46</v>
      </c>
      <c r="V900" s="44" t="s">
        <v>47</v>
      </c>
      <c r="W900" s="44" t="s">
        <v>502</v>
      </c>
      <c r="X900" s="44" t="s">
        <v>6172</v>
      </c>
      <c r="Y900" s="44" t="s">
        <v>6082</v>
      </c>
      <c r="Z900" s="44">
        <v>313</v>
      </c>
      <c r="AA900" s="44">
        <v>1200</v>
      </c>
      <c r="AB900" s="44" t="s">
        <v>6372</v>
      </c>
    </row>
    <row r="901" spans="1:28">
      <c r="A901" s="44" t="s">
        <v>50</v>
      </c>
      <c r="B901" s="44" t="s">
        <v>493</v>
      </c>
      <c r="C901" s="44" t="s">
        <v>1405</v>
      </c>
      <c r="D901" s="44" t="s">
        <v>6386</v>
      </c>
      <c r="E901" s="44" t="s">
        <v>6387</v>
      </c>
      <c r="F901" s="44" t="s">
        <v>6388</v>
      </c>
      <c r="G901" s="44" t="s">
        <v>6389</v>
      </c>
      <c r="H901" s="44">
        <v>27400</v>
      </c>
      <c r="I901" s="44">
        <v>25208</v>
      </c>
      <c r="J901" s="44" t="s">
        <v>46</v>
      </c>
      <c r="K901" s="44" t="s">
        <v>46</v>
      </c>
      <c r="L901" s="44" t="s">
        <v>38</v>
      </c>
      <c r="M901" s="44" t="s">
        <v>6231</v>
      </c>
      <c r="N901" s="44" t="s">
        <v>57</v>
      </c>
      <c r="O901" s="44" t="s">
        <v>6377</v>
      </c>
      <c r="P901" s="44" t="s">
        <v>6370</v>
      </c>
      <c r="Q901" s="44" t="s">
        <v>6371</v>
      </c>
      <c r="R901" s="44" t="s">
        <v>106</v>
      </c>
      <c r="S901" s="44" t="s">
        <v>62</v>
      </c>
      <c r="T901" s="44" t="s">
        <v>63</v>
      </c>
      <c r="U901" s="44" t="s">
        <v>46</v>
      </c>
      <c r="V901" s="44" t="s">
        <v>47</v>
      </c>
      <c r="W901" s="44" t="s">
        <v>502</v>
      </c>
      <c r="X901" s="44" t="s">
        <v>6172</v>
      </c>
      <c r="Y901" s="44" t="s">
        <v>6082</v>
      </c>
      <c r="Z901" s="44">
        <v>313</v>
      </c>
      <c r="AA901" s="44">
        <v>1200</v>
      </c>
      <c r="AB901" s="44" t="s">
        <v>6372</v>
      </c>
    </row>
    <row r="902" spans="1:28">
      <c r="A902" s="44" t="s">
        <v>155</v>
      </c>
      <c r="B902" s="44" t="s">
        <v>493</v>
      </c>
      <c r="C902" s="44" t="s">
        <v>6390</v>
      </c>
      <c r="D902" s="44" t="s">
        <v>6391</v>
      </c>
      <c r="E902" s="44" t="s">
        <v>6392</v>
      </c>
      <c r="F902" s="44" t="s">
        <v>6393</v>
      </c>
      <c r="G902" s="44" t="s">
        <v>6394</v>
      </c>
      <c r="H902" s="44">
        <v>3290</v>
      </c>
      <c r="I902" s="44">
        <v>2990</v>
      </c>
      <c r="J902" s="44" t="s">
        <v>6395</v>
      </c>
      <c r="K902" s="44" t="s">
        <v>37</v>
      </c>
      <c r="L902" s="44" t="s">
        <v>38</v>
      </c>
      <c r="M902" s="44" t="s">
        <v>46</v>
      </c>
      <c r="N902" s="44" t="s">
        <v>3365</v>
      </c>
      <c r="O902" s="44" t="s">
        <v>183</v>
      </c>
      <c r="P902" s="44" t="s">
        <v>6396</v>
      </c>
      <c r="Q902" s="44" t="s">
        <v>6397</v>
      </c>
      <c r="R902" s="44" t="s">
        <v>61</v>
      </c>
      <c r="S902" s="44" t="s">
        <v>45</v>
      </c>
      <c r="T902" s="44" t="s">
        <v>46</v>
      </c>
      <c r="U902" s="44" t="s">
        <v>46</v>
      </c>
      <c r="V902" s="44" t="s">
        <v>47</v>
      </c>
      <c r="W902" s="44" t="s">
        <v>46</v>
      </c>
      <c r="X902" s="44" t="s">
        <v>46</v>
      </c>
      <c r="Y902" s="44" t="s">
        <v>46</v>
      </c>
      <c r="Z902" s="44" t="s">
        <v>46</v>
      </c>
      <c r="AA902" s="44" t="s">
        <v>46</v>
      </c>
      <c r="AB902" s="44" t="s">
        <v>6398</v>
      </c>
    </row>
    <row r="903" spans="1:28">
      <c r="A903" s="44" t="s">
        <v>637</v>
      </c>
      <c r="B903" s="44" t="s">
        <v>493</v>
      </c>
      <c r="C903" s="44" t="s">
        <v>1327</v>
      </c>
      <c r="D903" s="44" t="s">
        <v>6399</v>
      </c>
      <c r="E903" s="44" t="s">
        <v>6400</v>
      </c>
      <c r="F903" s="44" t="s">
        <v>6401</v>
      </c>
      <c r="G903" s="44" t="s">
        <v>6402</v>
      </c>
      <c r="H903" s="44">
        <v>2990</v>
      </c>
      <c r="I903" s="44">
        <v>2290</v>
      </c>
      <c r="J903" s="44" t="s">
        <v>6403</v>
      </c>
      <c r="K903" s="44" t="s">
        <v>113</v>
      </c>
      <c r="L903" s="44" t="s">
        <v>38</v>
      </c>
      <c r="M903" s="44" t="s">
        <v>6404</v>
      </c>
      <c r="N903" s="44" t="s">
        <v>645</v>
      </c>
      <c r="O903" s="44" t="s">
        <v>306</v>
      </c>
      <c r="P903" s="44" t="s">
        <v>6405</v>
      </c>
      <c r="Q903" s="44" t="s">
        <v>46</v>
      </c>
      <c r="R903" s="44" t="s">
        <v>44</v>
      </c>
      <c r="S903" s="44" t="s">
        <v>45</v>
      </c>
      <c r="T903" s="44" t="s">
        <v>46</v>
      </c>
      <c r="U903" s="44" t="s">
        <v>46</v>
      </c>
      <c r="V903" s="44" t="s">
        <v>1403</v>
      </c>
      <c r="W903" s="44" t="s">
        <v>46</v>
      </c>
      <c r="X903" s="44" t="s">
        <v>46</v>
      </c>
      <c r="Y903" s="44" t="s">
        <v>46</v>
      </c>
      <c r="Z903" s="44" t="s">
        <v>46</v>
      </c>
      <c r="AA903" s="44" t="s">
        <v>46</v>
      </c>
      <c r="AB903" s="44" t="s">
        <v>6406</v>
      </c>
    </row>
    <row r="904" spans="1:28">
      <c r="A904" s="44" t="s">
        <v>290</v>
      </c>
      <c r="B904" s="44" t="s">
        <v>493</v>
      </c>
      <c r="C904" s="44" t="s">
        <v>1405</v>
      </c>
      <c r="D904" s="44" t="s">
        <v>6407</v>
      </c>
      <c r="E904" s="44" t="s">
        <v>6408</v>
      </c>
      <c r="F904" s="44" t="s">
        <v>6409</v>
      </c>
      <c r="G904" s="44" t="s">
        <v>6410</v>
      </c>
      <c r="H904" s="44">
        <v>10990</v>
      </c>
      <c r="I904" s="44">
        <v>9540</v>
      </c>
      <c r="J904" s="44" t="s">
        <v>304</v>
      </c>
      <c r="K904" s="44" t="s">
        <v>113</v>
      </c>
      <c r="L904" s="44" t="s">
        <v>38</v>
      </c>
      <c r="M904" s="44" t="s">
        <v>6411</v>
      </c>
      <c r="N904" s="44" t="s">
        <v>290</v>
      </c>
      <c r="O904" s="44" t="s">
        <v>6412</v>
      </c>
      <c r="P904" s="44" t="s">
        <v>839</v>
      </c>
      <c r="Q904" s="44" t="s">
        <v>6413</v>
      </c>
      <c r="R904" s="44" t="s">
        <v>61</v>
      </c>
      <c r="S904" s="44" t="s">
        <v>62</v>
      </c>
      <c r="T904" s="44" t="s">
        <v>63</v>
      </c>
      <c r="U904" s="44" t="s">
        <v>46</v>
      </c>
      <c r="V904" s="44" t="s">
        <v>48</v>
      </c>
      <c r="W904" s="44" t="s">
        <v>46</v>
      </c>
      <c r="X904" s="44" t="s">
        <v>46</v>
      </c>
      <c r="Y904" s="44" t="s">
        <v>6414</v>
      </c>
      <c r="Z904" s="44">
        <v>11</v>
      </c>
      <c r="AA904" s="44">
        <v>900</v>
      </c>
      <c r="AB904" s="44" t="s">
        <v>6415</v>
      </c>
    </row>
    <row r="905" spans="1:28">
      <c r="A905" s="44" t="s">
        <v>290</v>
      </c>
      <c r="B905" s="44" t="s">
        <v>493</v>
      </c>
      <c r="C905" s="44" t="s">
        <v>1405</v>
      </c>
      <c r="D905" s="44" t="s">
        <v>6416</v>
      </c>
      <c r="E905" s="44" t="s">
        <v>6417</v>
      </c>
      <c r="F905" s="44" t="s">
        <v>6418</v>
      </c>
      <c r="G905" s="44" t="s">
        <v>6419</v>
      </c>
      <c r="H905" s="44">
        <v>10990</v>
      </c>
      <c r="I905" s="44">
        <v>7030</v>
      </c>
      <c r="J905" s="44" t="s">
        <v>6070</v>
      </c>
      <c r="K905" s="44" t="s">
        <v>37</v>
      </c>
      <c r="L905" s="44" t="s">
        <v>38</v>
      </c>
      <c r="M905" s="44" t="s">
        <v>6420</v>
      </c>
      <c r="N905" s="44" t="s">
        <v>290</v>
      </c>
      <c r="O905" s="44" t="s">
        <v>3580</v>
      </c>
      <c r="P905" s="44" t="s">
        <v>847</v>
      </c>
      <c r="Q905" s="44" t="s">
        <v>6413</v>
      </c>
      <c r="R905" s="44" t="s">
        <v>61</v>
      </c>
      <c r="S905" s="44" t="s">
        <v>62</v>
      </c>
      <c r="T905" s="44" t="s">
        <v>63</v>
      </c>
      <c r="U905" s="44" t="s">
        <v>46</v>
      </c>
      <c r="V905" s="44" t="s">
        <v>48</v>
      </c>
      <c r="W905" s="44" t="s">
        <v>46</v>
      </c>
      <c r="X905" s="44" t="s">
        <v>46</v>
      </c>
      <c r="Y905" s="44" t="s">
        <v>6414</v>
      </c>
      <c r="Z905" s="44">
        <v>7</v>
      </c>
      <c r="AA905" s="44">
        <v>500</v>
      </c>
      <c r="AB905" s="44" t="s">
        <v>6421</v>
      </c>
    </row>
    <row r="906" spans="1:28">
      <c r="A906" s="44" t="s">
        <v>166</v>
      </c>
      <c r="B906" s="44" t="s">
        <v>493</v>
      </c>
      <c r="C906" s="44" t="s">
        <v>1366</v>
      </c>
      <c r="D906" s="44" t="s">
        <v>6422</v>
      </c>
      <c r="E906" s="44" t="s">
        <v>6423</v>
      </c>
      <c r="F906" s="44" t="s">
        <v>6424</v>
      </c>
      <c r="G906" s="44" t="s">
        <v>6425</v>
      </c>
      <c r="H906" s="44">
        <v>6990</v>
      </c>
      <c r="I906" s="44">
        <v>4390</v>
      </c>
      <c r="J906" s="44" t="s">
        <v>6426</v>
      </c>
      <c r="K906" s="44" t="s">
        <v>56</v>
      </c>
      <c r="L906" s="44" t="s">
        <v>38</v>
      </c>
      <c r="M906" s="44" t="s">
        <v>6427</v>
      </c>
      <c r="N906" s="44" t="s">
        <v>387</v>
      </c>
      <c r="O906" s="44" t="s">
        <v>183</v>
      </c>
      <c r="P906" s="44" t="s">
        <v>1595</v>
      </c>
      <c r="Q906" s="44" t="s">
        <v>6428</v>
      </c>
      <c r="R906" s="44" t="s">
        <v>44</v>
      </c>
      <c r="S906" s="44" t="s">
        <v>45</v>
      </c>
      <c r="T906" s="44" t="s">
        <v>46</v>
      </c>
      <c r="U906" s="44" t="s">
        <v>46</v>
      </c>
      <c r="V906" s="44" t="s">
        <v>46</v>
      </c>
      <c r="W906" s="44" t="s">
        <v>46</v>
      </c>
      <c r="X906" s="44" t="s">
        <v>46</v>
      </c>
      <c r="Y906" s="44" t="s">
        <v>46</v>
      </c>
      <c r="Z906" s="44" t="s">
        <v>46</v>
      </c>
      <c r="AA906" s="44" t="s">
        <v>46</v>
      </c>
      <c r="AB906" s="44" t="s">
        <v>6429</v>
      </c>
    </row>
    <row r="907" spans="1:28">
      <c r="A907" s="44" t="s">
        <v>166</v>
      </c>
      <c r="B907" s="44" t="s">
        <v>493</v>
      </c>
      <c r="C907" s="44" t="s">
        <v>1366</v>
      </c>
      <c r="D907" s="44" t="s">
        <v>6430</v>
      </c>
      <c r="E907" s="44" t="s">
        <v>6431</v>
      </c>
      <c r="F907" s="44" t="s">
        <v>6432</v>
      </c>
      <c r="G907" s="44" t="s">
        <v>6433</v>
      </c>
      <c r="H907" s="44">
        <v>6990</v>
      </c>
      <c r="I907" s="44">
        <v>4390</v>
      </c>
      <c r="J907" s="44" t="s">
        <v>6426</v>
      </c>
      <c r="K907" s="44" t="s">
        <v>56</v>
      </c>
      <c r="L907" s="44" t="s">
        <v>38</v>
      </c>
      <c r="M907" s="44" t="s">
        <v>6427</v>
      </c>
      <c r="N907" s="44" t="s">
        <v>387</v>
      </c>
      <c r="O907" s="44" t="s">
        <v>41</v>
      </c>
      <c r="P907" s="44" t="s">
        <v>1595</v>
      </c>
      <c r="Q907" s="44" t="s">
        <v>6428</v>
      </c>
      <c r="R907" s="44" t="s">
        <v>44</v>
      </c>
      <c r="S907" s="44" t="s">
        <v>45</v>
      </c>
      <c r="T907" s="44" t="s">
        <v>46</v>
      </c>
      <c r="U907" s="44" t="s">
        <v>46</v>
      </c>
      <c r="V907" s="44" t="s">
        <v>46</v>
      </c>
      <c r="W907" s="44" t="s">
        <v>46</v>
      </c>
      <c r="X907" s="44" t="s">
        <v>46</v>
      </c>
      <c r="Y907" s="44" t="s">
        <v>46</v>
      </c>
      <c r="Z907" s="44" t="s">
        <v>46</v>
      </c>
      <c r="AA907" s="44" t="s">
        <v>46</v>
      </c>
      <c r="AB907" s="44" t="s">
        <v>6429</v>
      </c>
    </row>
    <row r="908" spans="1:28">
      <c r="A908" s="44" t="s">
        <v>50</v>
      </c>
      <c r="B908" s="44" t="s">
        <v>493</v>
      </c>
      <c r="C908" s="44" t="s">
        <v>1405</v>
      </c>
      <c r="D908" s="44" t="s">
        <v>6434</v>
      </c>
      <c r="E908" s="44" t="s">
        <v>6435</v>
      </c>
      <c r="F908" s="44" t="s">
        <v>6436</v>
      </c>
      <c r="G908" s="44" t="s">
        <v>6437</v>
      </c>
      <c r="H908" s="44">
        <v>13900</v>
      </c>
      <c r="I908" s="44">
        <v>12788</v>
      </c>
      <c r="J908" s="44" t="s">
        <v>46</v>
      </c>
      <c r="K908" s="44" t="s">
        <v>46</v>
      </c>
      <c r="L908" s="44" t="s">
        <v>38</v>
      </c>
      <c r="M908" s="44" t="s">
        <v>6438</v>
      </c>
      <c r="N908" s="44" t="s">
        <v>94</v>
      </c>
      <c r="O908" s="44" t="s">
        <v>6170</v>
      </c>
      <c r="P908" s="44" t="s">
        <v>6439</v>
      </c>
      <c r="Q908" s="44" t="s">
        <v>6440</v>
      </c>
      <c r="R908" s="44" t="s">
        <v>106</v>
      </c>
      <c r="S908" s="44" t="s">
        <v>45</v>
      </c>
      <c r="T908" s="44" t="s">
        <v>46</v>
      </c>
      <c r="U908" s="44" t="s">
        <v>46</v>
      </c>
      <c r="V908" s="44" t="s">
        <v>47</v>
      </c>
      <c r="W908" s="44" t="s">
        <v>46</v>
      </c>
      <c r="X908" s="44" t="s">
        <v>46</v>
      </c>
      <c r="Y908" s="44" t="s">
        <v>46</v>
      </c>
      <c r="Z908" s="44" t="s">
        <v>46</v>
      </c>
      <c r="AA908" s="44" t="s">
        <v>46</v>
      </c>
      <c r="AB908" s="44" t="s">
        <v>6441</v>
      </c>
    </row>
    <row r="909" spans="1:28">
      <c r="A909" s="44" t="s">
        <v>155</v>
      </c>
      <c r="B909" s="44" t="s">
        <v>493</v>
      </c>
      <c r="C909" s="44" t="s">
        <v>6218</v>
      </c>
      <c r="D909" s="44" t="s">
        <v>6442</v>
      </c>
      <c r="E909" s="44" t="s">
        <v>6443</v>
      </c>
      <c r="F909" s="44" t="s">
        <v>6444</v>
      </c>
      <c r="G909" s="44" t="s">
        <v>6445</v>
      </c>
      <c r="H909" s="44">
        <v>4799</v>
      </c>
      <c r="I909" s="44">
        <v>2490</v>
      </c>
      <c r="J909" s="44" t="s">
        <v>6446</v>
      </c>
      <c r="K909" s="44" t="s">
        <v>71</v>
      </c>
      <c r="L909" s="44" t="s">
        <v>38</v>
      </c>
      <c r="M909" s="44" t="s">
        <v>6447</v>
      </c>
      <c r="N909" s="44" t="s">
        <v>2126</v>
      </c>
      <c r="O909" s="44" t="s">
        <v>6448</v>
      </c>
      <c r="P909" s="44" t="s">
        <v>6449</v>
      </c>
      <c r="Q909" s="44" t="s">
        <v>46</v>
      </c>
      <c r="R909" s="44" t="s">
        <v>6301</v>
      </c>
      <c r="S909" s="44" t="s">
        <v>45</v>
      </c>
      <c r="T909" s="44" t="s">
        <v>46</v>
      </c>
      <c r="U909" s="44" t="s">
        <v>46</v>
      </c>
      <c r="V909" s="44" t="s">
        <v>6450</v>
      </c>
      <c r="W909" s="44" t="s">
        <v>46</v>
      </c>
      <c r="X909" s="44" t="s">
        <v>46</v>
      </c>
      <c r="Y909" s="44" t="s">
        <v>6451</v>
      </c>
      <c r="Z909" s="44" t="s">
        <v>46</v>
      </c>
      <c r="AA909" s="44" t="s">
        <v>46</v>
      </c>
      <c r="AB909" s="44" t="s">
        <v>6452</v>
      </c>
    </row>
    <row r="910" spans="1:28">
      <c r="A910" s="44" t="s">
        <v>29</v>
      </c>
      <c r="B910" s="44" t="s">
        <v>493</v>
      </c>
      <c r="C910" s="44" t="s">
        <v>6453</v>
      </c>
      <c r="D910" s="44" t="s">
        <v>6454</v>
      </c>
      <c r="E910" s="44" t="s">
        <v>6455</v>
      </c>
      <c r="F910" s="44" t="s">
        <v>6456</v>
      </c>
      <c r="G910" s="44" t="s">
        <v>6457</v>
      </c>
      <c r="H910" s="44">
        <v>37500</v>
      </c>
      <c r="I910" s="44">
        <v>35625</v>
      </c>
      <c r="J910" s="44" t="s">
        <v>2184</v>
      </c>
      <c r="K910" s="44" t="s">
        <v>113</v>
      </c>
      <c r="L910" s="44" t="s">
        <v>38</v>
      </c>
      <c r="M910" s="44" t="s">
        <v>1013</v>
      </c>
      <c r="N910" s="44" t="s">
        <v>286</v>
      </c>
      <c r="O910" s="44" t="s">
        <v>287</v>
      </c>
      <c r="P910" s="44" t="s">
        <v>147</v>
      </c>
      <c r="Q910" s="44" t="s">
        <v>6458</v>
      </c>
      <c r="R910" s="44" t="s">
        <v>6459</v>
      </c>
      <c r="S910" s="44" t="s">
        <v>77</v>
      </c>
      <c r="T910" s="44" t="s">
        <v>46</v>
      </c>
      <c r="U910" s="44" t="s">
        <v>78</v>
      </c>
      <c r="V910" s="44" t="s">
        <v>47</v>
      </c>
      <c r="W910" s="44" t="s">
        <v>502</v>
      </c>
      <c r="X910" s="44" t="s">
        <v>46</v>
      </c>
      <c r="Y910" s="44" t="s">
        <v>46</v>
      </c>
      <c r="Z910" s="44" t="s">
        <v>46</v>
      </c>
      <c r="AA910" s="44" t="s">
        <v>46</v>
      </c>
      <c r="AB910" s="44" t="s">
        <v>6460</v>
      </c>
    </row>
    <row r="911" spans="1:28">
      <c r="A911" s="44" t="s">
        <v>29</v>
      </c>
      <c r="B911" s="44" t="s">
        <v>493</v>
      </c>
      <c r="C911" s="44" t="s">
        <v>6453</v>
      </c>
      <c r="D911" s="44" t="s">
        <v>6461</v>
      </c>
      <c r="E911" s="44" t="s">
        <v>6462</v>
      </c>
      <c r="F911" s="44" t="s">
        <v>6463</v>
      </c>
      <c r="G911" s="44" t="s">
        <v>6464</v>
      </c>
      <c r="H911" s="44">
        <v>45000</v>
      </c>
      <c r="I911" s="44">
        <v>42750</v>
      </c>
      <c r="J911" s="44" t="s">
        <v>2184</v>
      </c>
      <c r="K911" s="44" t="s">
        <v>113</v>
      </c>
      <c r="L911" s="44" t="s">
        <v>38</v>
      </c>
      <c r="M911" s="44" t="s">
        <v>1013</v>
      </c>
      <c r="N911" s="44" t="s">
        <v>286</v>
      </c>
      <c r="O911" s="44" t="s">
        <v>287</v>
      </c>
      <c r="P911" s="44" t="s">
        <v>147</v>
      </c>
      <c r="Q911" s="44" t="s">
        <v>6465</v>
      </c>
      <c r="R911" s="44" t="s">
        <v>6459</v>
      </c>
      <c r="S911" s="44" t="s">
        <v>77</v>
      </c>
      <c r="T911" s="44" t="s">
        <v>46</v>
      </c>
      <c r="U911" s="44" t="s">
        <v>78</v>
      </c>
      <c r="V911" s="44" t="s">
        <v>47</v>
      </c>
      <c r="W911" s="44" t="s">
        <v>502</v>
      </c>
      <c r="X911" s="44" t="s">
        <v>46</v>
      </c>
      <c r="Y911" s="44" t="s">
        <v>46</v>
      </c>
      <c r="Z911" s="44" t="s">
        <v>46</v>
      </c>
      <c r="AA911" s="44" t="s">
        <v>46</v>
      </c>
      <c r="AB911" s="44" t="s">
        <v>6466</v>
      </c>
    </row>
    <row r="912" spans="1:28">
      <c r="A912" s="44" t="s">
        <v>29</v>
      </c>
      <c r="B912" s="44" t="s">
        <v>493</v>
      </c>
      <c r="C912" s="44" t="s">
        <v>6453</v>
      </c>
      <c r="D912" s="44" t="s">
        <v>6467</v>
      </c>
      <c r="E912" s="44" t="s">
        <v>6468</v>
      </c>
      <c r="F912" s="44" t="s">
        <v>6469</v>
      </c>
      <c r="G912" s="44" t="s">
        <v>6470</v>
      </c>
      <c r="H912" s="44">
        <v>36500</v>
      </c>
      <c r="I912" s="44">
        <v>34675</v>
      </c>
      <c r="J912" s="44" t="s">
        <v>2184</v>
      </c>
      <c r="K912" s="44" t="s">
        <v>113</v>
      </c>
      <c r="L912" s="44" t="s">
        <v>38</v>
      </c>
      <c r="M912" s="44" t="s">
        <v>1013</v>
      </c>
      <c r="N912" s="44" t="s">
        <v>286</v>
      </c>
      <c r="O912" s="44" t="s">
        <v>287</v>
      </c>
      <c r="P912" s="44" t="s">
        <v>6471</v>
      </c>
      <c r="Q912" s="44" t="s">
        <v>6472</v>
      </c>
      <c r="R912" s="44" t="s">
        <v>6459</v>
      </c>
      <c r="S912" s="44" t="s">
        <v>45</v>
      </c>
      <c r="T912" s="44" t="s">
        <v>46</v>
      </c>
      <c r="U912" s="44" t="s">
        <v>46</v>
      </c>
      <c r="V912" s="44" t="s">
        <v>47</v>
      </c>
      <c r="W912" s="44" t="s">
        <v>48</v>
      </c>
      <c r="X912" s="44" t="s">
        <v>46</v>
      </c>
      <c r="Y912" s="44" t="s">
        <v>46</v>
      </c>
      <c r="Z912" s="44" t="s">
        <v>46</v>
      </c>
      <c r="AA912" s="44" t="s">
        <v>46</v>
      </c>
      <c r="AB912" s="44" t="s">
        <v>6473</v>
      </c>
    </row>
    <row r="913" spans="1:28">
      <c r="A913" s="44" t="s">
        <v>29</v>
      </c>
      <c r="B913" s="44" t="s">
        <v>493</v>
      </c>
      <c r="C913" s="44" t="s">
        <v>6453</v>
      </c>
      <c r="D913" s="44" t="s">
        <v>6474</v>
      </c>
      <c r="E913" s="44" t="s">
        <v>6475</v>
      </c>
      <c r="F913" s="44" t="s">
        <v>6476</v>
      </c>
      <c r="G913" s="44" t="s">
        <v>6477</v>
      </c>
      <c r="H913" s="44">
        <v>33500</v>
      </c>
      <c r="I913" s="44">
        <v>31825</v>
      </c>
      <c r="J913" s="44" t="s">
        <v>2184</v>
      </c>
      <c r="K913" s="44" t="s">
        <v>113</v>
      </c>
      <c r="L913" s="44" t="s">
        <v>38</v>
      </c>
      <c r="M913" s="44" t="s">
        <v>1013</v>
      </c>
      <c r="N913" s="44" t="s">
        <v>286</v>
      </c>
      <c r="O913" s="44" t="s">
        <v>287</v>
      </c>
      <c r="P913" s="44" t="s">
        <v>281</v>
      </c>
      <c r="Q913" s="44" t="s">
        <v>6472</v>
      </c>
      <c r="R913" s="44" t="s">
        <v>6459</v>
      </c>
      <c r="S913" s="44" t="s">
        <v>45</v>
      </c>
      <c r="T913" s="44" t="s">
        <v>46</v>
      </c>
      <c r="U913" s="44" t="s">
        <v>46</v>
      </c>
      <c r="V913" s="44" t="s">
        <v>46</v>
      </c>
      <c r="W913" s="44" t="s">
        <v>48</v>
      </c>
      <c r="X913" s="44" t="s">
        <v>46</v>
      </c>
      <c r="Y913" s="44" t="s">
        <v>46</v>
      </c>
      <c r="Z913" s="44" t="s">
        <v>46</v>
      </c>
      <c r="AA913" s="44" t="s">
        <v>46</v>
      </c>
      <c r="AB913" s="44" t="s">
        <v>6478</v>
      </c>
    </row>
    <row r="914" spans="1:28">
      <c r="A914" s="44" t="s">
        <v>29</v>
      </c>
      <c r="B914" s="44" t="s">
        <v>493</v>
      </c>
      <c r="C914" s="44" t="s">
        <v>6453</v>
      </c>
      <c r="D914" s="44" t="s">
        <v>6479</v>
      </c>
      <c r="E914" s="44" t="s">
        <v>6480</v>
      </c>
      <c r="F914" s="44" t="s">
        <v>6481</v>
      </c>
      <c r="G914" s="44" t="s">
        <v>6482</v>
      </c>
      <c r="H914" s="44">
        <v>44900</v>
      </c>
      <c r="I914" s="44">
        <v>42655</v>
      </c>
      <c r="J914" s="44" t="s">
        <v>2184</v>
      </c>
      <c r="K914" s="44" t="s">
        <v>113</v>
      </c>
      <c r="L914" s="44" t="s">
        <v>38</v>
      </c>
      <c r="M914" s="44" t="s">
        <v>1013</v>
      </c>
      <c r="N914" s="44" t="s">
        <v>286</v>
      </c>
      <c r="O914" s="44" t="s">
        <v>287</v>
      </c>
      <c r="P914" s="44" t="s">
        <v>6471</v>
      </c>
      <c r="Q914" s="44" t="s">
        <v>6472</v>
      </c>
      <c r="R914" s="44" t="s">
        <v>6459</v>
      </c>
      <c r="S914" s="44" t="s">
        <v>45</v>
      </c>
      <c r="T914" s="44" t="s">
        <v>46</v>
      </c>
      <c r="U914" s="44" t="s">
        <v>46</v>
      </c>
      <c r="V914" s="44" t="s">
        <v>47</v>
      </c>
      <c r="W914" s="44" t="s">
        <v>48</v>
      </c>
      <c r="X914" s="44" t="s">
        <v>46</v>
      </c>
      <c r="Y914" s="44" t="s">
        <v>46</v>
      </c>
      <c r="Z914" s="44" t="s">
        <v>46</v>
      </c>
      <c r="AA914" s="44" t="s">
        <v>46</v>
      </c>
      <c r="AB914" s="44" t="s">
        <v>6483</v>
      </c>
    </row>
    <row r="915" spans="1:28">
      <c r="A915" s="44" t="s">
        <v>637</v>
      </c>
      <c r="B915" s="44" t="s">
        <v>493</v>
      </c>
      <c r="C915" s="44" t="s">
        <v>1327</v>
      </c>
      <c r="D915" s="44" t="s">
        <v>6484</v>
      </c>
      <c r="E915" s="44" t="s">
        <v>6485</v>
      </c>
      <c r="F915" s="44" t="s">
        <v>6486</v>
      </c>
      <c r="G915" s="44" t="s">
        <v>6487</v>
      </c>
      <c r="H915" s="44">
        <v>7690</v>
      </c>
      <c r="I915" s="44">
        <v>7690</v>
      </c>
      <c r="J915" s="44" t="s">
        <v>6488</v>
      </c>
      <c r="K915" s="44" t="s">
        <v>113</v>
      </c>
      <c r="L915" s="44" t="s">
        <v>38</v>
      </c>
      <c r="M915" s="44" t="s">
        <v>6489</v>
      </c>
      <c r="N915" s="44" t="s">
        <v>645</v>
      </c>
      <c r="O915" s="44" t="s">
        <v>306</v>
      </c>
      <c r="P915" s="44" t="s">
        <v>6490</v>
      </c>
      <c r="Q915" s="44" t="s">
        <v>6491</v>
      </c>
      <c r="R915" s="44" t="s">
        <v>1143</v>
      </c>
      <c r="S915" s="44" t="s">
        <v>45</v>
      </c>
      <c r="T915" s="44" t="s">
        <v>46</v>
      </c>
      <c r="U915" s="44" t="s">
        <v>46</v>
      </c>
      <c r="V915" s="44" t="s">
        <v>1403</v>
      </c>
      <c r="W915" s="44" t="s">
        <v>46</v>
      </c>
      <c r="X915" s="44" t="s">
        <v>46</v>
      </c>
      <c r="Y915" s="44" t="s">
        <v>46</v>
      </c>
      <c r="Z915" s="44" t="s">
        <v>46</v>
      </c>
      <c r="AA915" s="44" t="s">
        <v>46</v>
      </c>
      <c r="AB915" s="44" t="s">
        <v>6492</v>
      </c>
    </row>
    <row r="916" spans="1:28">
      <c r="A916" s="44" t="s">
        <v>166</v>
      </c>
      <c r="B916" s="44" t="s">
        <v>493</v>
      </c>
      <c r="C916" s="44" t="s">
        <v>1405</v>
      </c>
      <c r="D916" s="44" t="s">
        <v>6493</v>
      </c>
      <c r="E916" s="44" t="s">
        <v>6494</v>
      </c>
      <c r="F916" s="44" t="s">
        <v>6495</v>
      </c>
      <c r="G916" s="44" t="s">
        <v>6496</v>
      </c>
      <c r="H916" s="44">
        <v>8690</v>
      </c>
      <c r="I916" s="44">
        <v>6990</v>
      </c>
      <c r="J916" s="44" t="s">
        <v>6497</v>
      </c>
      <c r="K916" s="44" t="s">
        <v>37</v>
      </c>
      <c r="L916" s="44" t="s">
        <v>38</v>
      </c>
      <c r="M916" s="44" t="s">
        <v>6498</v>
      </c>
      <c r="N916" s="44" t="s">
        <v>172</v>
      </c>
      <c r="O916" s="44" t="s">
        <v>183</v>
      </c>
      <c r="P916" s="44" t="s">
        <v>6499</v>
      </c>
      <c r="Q916" s="44" t="s">
        <v>6500</v>
      </c>
      <c r="R916" s="44" t="s">
        <v>44</v>
      </c>
      <c r="S916" s="44" t="s">
        <v>6501</v>
      </c>
      <c r="T916" s="44" t="s">
        <v>46</v>
      </c>
      <c r="U916" s="44" t="s">
        <v>46</v>
      </c>
      <c r="V916" s="44" t="s">
        <v>47</v>
      </c>
      <c r="W916" s="44" t="s">
        <v>46</v>
      </c>
      <c r="X916" s="44" t="s">
        <v>1412</v>
      </c>
      <c r="Y916" s="44" t="s">
        <v>1423</v>
      </c>
      <c r="Z916" s="44" t="s">
        <v>46</v>
      </c>
      <c r="AA916" s="44" t="s">
        <v>46</v>
      </c>
      <c r="AB916" s="44" t="s">
        <v>6502</v>
      </c>
    </row>
    <row r="917" spans="1:28">
      <c r="A917" s="44" t="s">
        <v>155</v>
      </c>
      <c r="B917" s="44" t="s">
        <v>493</v>
      </c>
      <c r="C917" s="44" t="s">
        <v>6056</v>
      </c>
      <c r="D917" s="44" t="s">
        <v>6503</v>
      </c>
      <c r="E917" s="44" t="s">
        <v>6504</v>
      </c>
      <c r="F917" s="44" t="s">
        <v>6505</v>
      </c>
      <c r="G917" s="44" t="s">
        <v>6506</v>
      </c>
      <c r="H917" s="44">
        <v>5490</v>
      </c>
      <c r="I917" s="44">
        <v>1799</v>
      </c>
      <c r="J917" s="44" t="s">
        <v>210</v>
      </c>
      <c r="K917" s="44" t="s">
        <v>56</v>
      </c>
      <c r="L917" s="44" t="s">
        <v>38</v>
      </c>
      <c r="M917" s="44" t="s">
        <v>6507</v>
      </c>
      <c r="N917" s="44" t="s">
        <v>1243</v>
      </c>
      <c r="O917" s="44" t="s">
        <v>6508</v>
      </c>
      <c r="P917" s="44" t="s">
        <v>46</v>
      </c>
      <c r="Q917" s="44" t="s">
        <v>6509</v>
      </c>
      <c r="R917" s="44" t="s">
        <v>949</v>
      </c>
      <c r="S917" s="44" t="s">
        <v>45</v>
      </c>
      <c r="T917" s="44" t="s">
        <v>46</v>
      </c>
      <c r="U917" s="44" t="s">
        <v>46</v>
      </c>
      <c r="V917" s="44" t="s">
        <v>47</v>
      </c>
      <c r="W917" s="44" t="s">
        <v>46</v>
      </c>
      <c r="X917" s="44" t="s">
        <v>46</v>
      </c>
      <c r="Y917" s="44" t="s">
        <v>46</v>
      </c>
      <c r="Z917" s="44" t="s">
        <v>46</v>
      </c>
      <c r="AA917" s="44" t="s">
        <v>46</v>
      </c>
      <c r="AB917" s="44" t="s">
        <v>6510</v>
      </c>
    </row>
    <row r="918" spans="1:28">
      <c r="A918" s="44" t="s">
        <v>155</v>
      </c>
      <c r="B918" s="44" t="s">
        <v>493</v>
      </c>
      <c r="C918" s="44" t="s">
        <v>6056</v>
      </c>
      <c r="D918" s="44" t="s">
        <v>6511</v>
      </c>
      <c r="E918" s="44" t="s">
        <v>6512</v>
      </c>
      <c r="F918" s="44" t="s">
        <v>6513</v>
      </c>
      <c r="G918" s="44" t="s">
        <v>6514</v>
      </c>
      <c r="H918" s="44">
        <v>5490</v>
      </c>
      <c r="I918" s="44">
        <v>1799</v>
      </c>
      <c r="J918" s="44" t="s">
        <v>210</v>
      </c>
      <c r="K918" s="44" t="s">
        <v>56</v>
      </c>
      <c r="L918" s="44" t="s">
        <v>38</v>
      </c>
      <c r="M918" s="44" t="s">
        <v>6507</v>
      </c>
      <c r="N918" s="44" t="s">
        <v>1243</v>
      </c>
      <c r="O918" s="44" t="s">
        <v>287</v>
      </c>
      <c r="P918" s="44" t="s">
        <v>46</v>
      </c>
      <c r="Q918" s="44" t="s">
        <v>6509</v>
      </c>
      <c r="R918" s="44" t="s">
        <v>949</v>
      </c>
      <c r="S918" s="44" t="s">
        <v>45</v>
      </c>
      <c r="T918" s="44" t="s">
        <v>46</v>
      </c>
      <c r="U918" s="44" t="s">
        <v>46</v>
      </c>
      <c r="V918" s="44" t="s">
        <v>47</v>
      </c>
      <c r="W918" s="44" t="s">
        <v>46</v>
      </c>
      <c r="X918" s="44" t="s">
        <v>46</v>
      </c>
      <c r="Y918" s="44" t="s">
        <v>46</v>
      </c>
      <c r="Z918" s="44" t="s">
        <v>46</v>
      </c>
      <c r="AA918" s="44" t="s">
        <v>46</v>
      </c>
      <c r="AB918" s="44" t="s">
        <v>6510</v>
      </c>
    </row>
    <row r="919" spans="1:28">
      <c r="A919" s="44" t="s">
        <v>637</v>
      </c>
      <c r="B919" s="44" t="s">
        <v>493</v>
      </c>
      <c r="C919" s="44" t="s">
        <v>1327</v>
      </c>
      <c r="D919" s="44" t="s">
        <v>6515</v>
      </c>
      <c r="E919" s="44" t="s">
        <v>6516</v>
      </c>
      <c r="F919" s="44" t="s">
        <v>6517</v>
      </c>
      <c r="G919" s="44" t="s">
        <v>6518</v>
      </c>
      <c r="H919" s="44">
        <v>19199</v>
      </c>
      <c r="I919" s="44">
        <v>17199</v>
      </c>
      <c r="J919" s="44" t="s">
        <v>201</v>
      </c>
      <c r="K919" s="44" t="s">
        <v>123</v>
      </c>
      <c r="L919" s="44" t="s">
        <v>38</v>
      </c>
      <c r="M919" s="44" t="s">
        <v>6519</v>
      </c>
      <c r="N919" s="44" t="s">
        <v>1334</v>
      </c>
      <c r="O919" s="44" t="s">
        <v>6520</v>
      </c>
      <c r="P919" s="44" t="s">
        <v>6521</v>
      </c>
      <c r="Q919" s="44" t="s">
        <v>46</v>
      </c>
      <c r="R919" s="44" t="s">
        <v>44</v>
      </c>
      <c r="S919" s="44" t="s">
        <v>45</v>
      </c>
      <c r="T919" s="44" t="s">
        <v>46</v>
      </c>
      <c r="U919" s="44" t="s">
        <v>46</v>
      </c>
      <c r="V919" s="44" t="s">
        <v>1337</v>
      </c>
      <c r="W919" s="44" t="s">
        <v>46</v>
      </c>
      <c r="X919" s="44" t="s">
        <v>46</v>
      </c>
      <c r="Y919" s="44" t="s">
        <v>1339</v>
      </c>
      <c r="Z919" s="44" t="s">
        <v>46</v>
      </c>
      <c r="AA919" s="44" t="s">
        <v>46</v>
      </c>
      <c r="AB919" s="44" t="s">
        <v>6522</v>
      </c>
    </row>
    <row r="920" spans="1:28">
      <c r="A920" s="44" t="s">
        <v>637</v>
      </c>
      <c r="B920" s="44" t="s">
        <v>493</v>
      </c>
      <c r="C920" s="44" t="s">
        <v>1327</v>
      </c>
      <c r="D920" s="44" t="s">
        <v>6523</v>
      </c>
      <c r="E920" s="44" t="s">
        <v>6524</v>
      </c>
      <c r="F920" s="44" t="s">
        <v>6525</v>
      </c>
      <c r="G920" s="44" t="s">
        <v>6526</v>
      </c>
      <c r="H920" s="44">
        <v>22199</v>
      </c>
      <c r="I920" s="44">
        <v>19199</v>
      </c>
      <c r="J920" s="44" t="s">
        <v>201</v>
      </c>
      <c r="K920" s="44" t="s">
        <v>123</v>
      </c>
      <c r="L920" s="44" t="s">
        <v>38</v>
      </c>
      <c r="M920" s="44" t="s">
        <v>6519</v>
      </c>
      <c r="N920" s="44" t="s">
        <v>1334</v>
      </c>
      <c r="O920" s="44" t="s">
        <v>6520</v>
      </c>
      <c r="P920" s="44" t="s">
        <v>6521</v>
      </c>
      <c r="Q920" s="44" t="s">
        <v>46</v>
      </c>
      <c r="R920" s="44" t="s">
        <v>44</v>
      </c>
      <c r="S920" s="44" t="s">
        <v>45</v>
      </c>
      <c r="T920" s="44" t="s">
        <v>46</v>
      </c>
      <c r="U920" s="44" t="s">
        <v>46</v>
      </c>
      <c r="V920" s="44" t="s">
        <v>1337</v>
      </c>
      <c r="W920" s="44" t="s">
        <v>46</v>
      </c>
      <c r="X920" s="44" t="s">
        <v>46</v>
      </c>
      <c r="Y920" s="44" t="s">
        <v>1339</v>
      </c>
      <c r="Z920" s="44" t="s">
        <v>46</v>
      </c>
      <c r="AA920" s="44" t="s">
        <v>46</v>
      </c>
      <c r="AB920" s="44" t="s">
        <v>6522</v>
      </c>
    </row>
    <row r="921" spans="1:28">
      <c r="A921" s="44" t="s">
        <v>166</v>
      </c>
      <c r="B921" s="44" t="s">
        <v>493</v>
      </c>
      <c r="C921" s="44" t="s">
        <v>1366</v>
      </c>
      <c r="D921" s="44" t="s">
        <v>6527</v>
      </c>
      <c r="E921" s="44" t="s">
        <v>6528</v>
      </c>
      <c r="F921" s="44" t="s">
        <v>6529</v>
      </c>
      <c r="G921" s="44" t="s">
        <v>6530</v>
      </c>
      <c r="H921" s="44">
        <v>2188</v>
      </c>
      <c r="I921" s="44">
        <v>1650</v>
      </c>
      <c r="J921" s="44" t="s">
        <v>46</v>
      </c>
      <c r="K921" s="44" t="s">
        <v>46</v>
      </c>
      <c r="L921" s="44" t="s">
        <v>367</v>
      </c>
      <c r="M921" s="44" t="s">
        <v>46</v>
      </c>
      <c r="N921" s="44" t="s">
        <v>455</v>
      </c>
      <c r="O921" s="44" t="s">
        <v>46</v>
      </c>
      <c r="P921" s="44" t="s">
        <v>46</v>
      </c>
      <c r="Q921" s="44" t="s">
        <v>46</v>
      </c>
      <c r="R921" s="44" t="s">
        <v>46</v>
      </c>
      <c r="S921" s="44" t="s">
        <v>45</v>
      </c>
      <c r="T921" s="44" t="s">
        <v>46</v>
      </c>
      <c r="U921" s="44" t="s">
        <v>46</v>
      </c>
      <c r="V921" s="44" t="s">
        <v>46</v>
      </c>
      <c r="W921" s="44" t="s">
        <v>46</v>
      </c>
      <c r="X921" s="44" t="s">
        <v>46</v>
      </c>
      <c r="Y921" s="44" t="s">
        <v>46</v>
      </c>
      <c r="Z921" s="44" t="s">
        <v>46</v>
      </c>
      <c r="AA921" s="44" t="s">
        <v>46</v>
      </c>
      <c r="AB921" s="44" t="s">
        <v>46</v>
      </c>
    </row>
    <row r="922" spans="1:28">
      <c r="A922" s="44" t="s">
        <v>290</v>
      </c>
      <c r="B922" s="44" t="s">
        <v>493</v>
      </c>
      <c r="C922" s="44" t="s">
        <v>1405</v>
      </c>
      <c r="D922" s="44" t="s">
        <v>6531</v>
      </c>
      <c r="E922" s="44" t="s">
        <v>6532</v>
      </c>
      <c r="F922" s="44" t="s">
        <v>6533</v>
      </c>
      <c r="G922" s="44" t="s">
        <v>6534</v>
      </c>
      <c r="H922" s="44">
        <v>21950</v>
      </c>
      <c r="I922" s="44">
        <v>21950</v>
      </c>
      <c r="J922" s="44" t="s">
        <v>46</v>
      </c>
      <c r="K922" s="44" t="s">
        <v>46</v>
      </c>
      <c r="L922" s="44" t="s">
        <v>367</v>
      </c>
      <c r="M922" s="44" t="s">
        <v>46</v>
      </c>
      <c r="N922" s="44" t="s">
        <v>290</v>
      </c>
      <c r="O922" s="44" t="s">
        <v>46</v>
      </c>
      <c r="P922" s="44" t="s">
        <v>46</v>
      </c>
      <c r="Q922" s="44" t="s">
        <v>46</v>
      </c>
      <c r="R922" s="44" t="s">
        <v>46</v>
      </c>
      <c r="S922" s="44" t="s">
        <v>62</v>
      </c>
      <c r="T922" s="44" t="s">
        <v>63</v>
      </c>
      <c r="U922" s="44" t="s">
        <v>46</v>
      </c>
      <c r="V922" s="44" t="s">
        <v>46</v>
      </c>
      <c r="W922" s="44" t="s">
        <v>46</v>
      </c>
      <c r="X922" s="44" t="s">
        <v>46</v>
      </c>
      <c r="Y922" s="44" t="s">
        <v>46</v>
      </c>
      <c r="Z922" s="44" t="s">
        <v>46</v>
      </c>
      <c r="AA922" s="44" t="s">
        <v>46</v>
      </c>
      <c r="AB922" s="44" t="s">
        <v>46</v>
      </c>
    </row>
    <row r="923" spans="1:28">
      <c r="A923" s="44" t="s">
        <v>637</v>
      </c>
      <c r="B923" s="44" t="s">
        <v>493</v>
      </c>
      <c r="C923" s="44" t="s">
        <v>1327</v>
      </c>
      <c r="D923" s="44" t="s">
        <v>6535</v>
      </c>
      <c r="E923" s="44" t="s">
        <v>6536</v>
      </c>
      <c r="F923" s="44" t="s">
        <v>6537</v>
      </c>
      <c r="G923" s="44" t="s">
        <v>6538</v>
      </c>
      <c r="H923" s="44">
        <v>20999</v>
      </c>
      <c r="I923" s="44">
        <v>18999</v>
      </c>
      <c r="J923" s="44" t="s">
        <v>160</v>
      </c>
      <c r="K923" s="44" t="s">
        <v>123</v>
      </c>
      <c r="L923" s="44" t="s">
        <v>38</v>
      </c>
      <c r="M923" s="44" t="s">
        <v>6539</v>
      </c>
      <c r="N923" s="44" t="s">
        <v>1334</v>
      </c>
      <c r="O923" s="44" t="s">
        <v>6540</v>
      </c>
      <c r="P923" s="44" t="s">
        <v>1520</v>
      </c>
      <c r="Q923" s="44" t="s">
        <v>46</v>
      </c>
      <c r="R923" s="44" t="s">
        <v>44</v>
      </c>
      <c r="S923" s="44" t="s">
        <v>45</v>
      </c>
      <c r="T923" s="44" t="s">
        <v>46</v>
      </c>
      <c r="U923" s="44" t="s">
        <v>46</v>
      </c>
      <c r="V923" s="44" t="s">
        <v>1337</v>
      </c>
      <c r="W923" s="44" t="s">
        <v>46</v>
      </c>
      <c r="X923" s="44" t="s">
        <v>46</v>
      </c>
      <c r="Y923" s="44" t="s">
        <v>1339</v>
      </c>
      <c r="Z923" s="44" t="s">
        <v>46</v>
      </c>
      <c r="AA923" s="44" t="s">
        <v>46</v>
      </c>
      <c r="AB923" s="44" t="s">
        <v>6541</v>
      </c>
    </row>
    <row r="924" spans="1:28">
      <c r="A924" s="44" t="s">
        <v>637</v>
      </c>
      <c r="B924" s="44" t="s">
        <v>493</v>
      </c>
      <c r="C924" s="44" t="s">
        <v>1327</v>
      </c>
      <c r="D924" s="44" t="s">
        <v>6542</v>
      </c>
      <c r="E924" s="44" t="s">
        <v>6543</v>
      </c>
      <c r="F924" s="44" t="s">
        <v>6544</v>
      </c>
      <c r="G924" s="44" t="s">
        <v>6545</v>
      </c>
      <c r="H924" s="44">
        <v>23999</v>
      </c>
      <c r="I924" s="44">
        <v>20999</v>
      </c>
      <c r="J924" s="44" t="s">
        <v>160</v>
      </c>
      <c r="K924" s="44" t="s">
        <v>123</v>
      </c>
      <c r="L924" s="44" t="s">
        <v>38</v>
      </c>
      <c r="M924" s="44" t="s">
        <v>6539</v>
      </c>
      <c r="N924" s="44" t="s">
        <v>1334</v>
      </c>
      <c r="O924" s="44" t="s">
        <v>6540</v>
      </c>
      <c r="P924" s="44" t="s">
        <v>1520</v>
      </c>
      <c r="Q924" s="44" t="s">
        <v>46</v>
      </c>
      <c r="R924" s="44" t="s">
        <v>44</v>
      </c>
      <c r="S924" s="44" t="s">
        <v>45</v>
      </c>
      <c r="T924" s="44" t="s">
        <v>46</v>
      </c>
      <c r="U924" s="44" t="s">
        <v>46</v>
      </c>
      <c r="V924" s="44" t="s">
        <v>1337</v>
      </c>
      <c r="W924" s="44" t="s">
        <v>46</v>
      </c>
      <c r="X924" s="44" t="s">
        <v>46</v>
      </c>
      <c r="Y924" s="44" t="s">
        <v>1339</v>
      </c>
      <c r="Z924" s="44" t="s">
        <v>46</v>
      </c>
      <c r="AA924" s="44" t="s">
        <v>46</v>
      </c>
      <c r="AB924" s="44" t="s">
        <v>6541</v>
      </c>
    </row>
    <row r="925" spans="1:28">
      <c r="A925" s="44" t="s">
        <v>155</v>
      </c>
      <c r="B925" s="44" t="s">
        <v>493</v>
      </c>
      <c r="C925" s="44" t="s">
        <v>6325</v>
      </c>
      <c r="D925" s="44" t="s">
        <v>6546</v>
      </c>
      <c r="E925" s="44" t="s">
        <v>6547</v>
      </c>
      <c r="F925" s="44" t="s">
        <v>6548</v>
      </c>
      <c r="G925" s="44" t="s">
        <v>6549</v>
      </c>
      <c r="H925" s="44">
        <v>7990</v>
      </c>
      <c r="I925" s="44">
        <v>5490</v>
      </c>
      <c r="J925" s="44" t="s">
        <v>6550</v>
      </c>
      <c r="K925" s="44" t="s">
        <v>56</v>
      </c>
      <c r="L925" s="44" t="s">
        <v>38</v>
      </c>
      <c r="M925" s="44" t="s">
        <v>46</v>
      </c>
      <c r="N925" s="44" t="s">
        <v>46</v>
      </c>
      <c r="O925" s="44" t="s">
        <v>41</v>
      </c>
      <c r="P925" s="44" t="s">
        <v>490</v>
      </c>
      <c r="Q925" s="44" t="s">
        <v>6551</v>
      </c>
      <c r="R925" s="44" t="s">
        <v>44</v>
      </c>
      <c r="S925" s="44" t="s">
        <v>45</v>
      </c>
      <c r="T925" s="44" t="s">
        <v>46</v>
      </c>
      <c r="U925" s="44" t="s">
        <v>46</v>
      </c>
      <c r="V925" s="44" t="s">
        <v>6342</v>
      </c>
      <c r="W925" s="44" t="s">
        <v>46</v>
      </c>
      <c r="X925" s="44" t="s">
        <v>46</v>
      </c>
      <c r="Y925" s="44" t="s">
        <v>46</v>
      </c>
      <c r="Z925" s="44" t="s">
        <v>46</v>
      </c>
      <c r="AA925" s="44" t="s">
        <v>46</v>
      </c>
      <c r="AB925" s="44" t="s">
        <v>6552</v>
      </c>
    </row>
    <row r="926" spans="1:28">
      <c r="A926" s="44" t="s">
        <v>155</v>
      </c>
      <c r="B926" s="44" t="s">
        <v>493</v>
      </c>
      <c r="C926" s="44" t="s">
        <v>6111</v>
      </c>
      <c r="D926" s="44" t="s">
        <v>6553</v>
      </c>
      <c r="E926" s="44" t="s">
        <v>6554</v>
      </c>
      <c r="F926" s="44" t="s">
        <v>6555</v>
      </c>
      <c r="G926" s="44" t="s">
        <v>6556</v>
      </c>
      <c r="H926" s="44">
        <v>10888</v>
      </c>
      <c r="I926" s="44">
        <v>6888</v>
      </c>
      <c r="J926" s="44" t="s">
        <v>6557</v>
      </c>
      <c r="K926" s="44" t="s">
        <v>181</v>
      </c>
      <c r="L926" s="44" t="s">
        <v>181</v>
      </c>
      <c r="M926" s="44" t="s">
        <v>4169</v>
      </c>
      <c r="N926" s="44" t="s">
        <v>945</v>
      </c>
      <c r="O926" s="44" t="s">
        <v>6558</v>
      </c>
      <c r="P926" s="44" t="s">
        <v>6559</v>
      </c>
      <c r="Q926" s="44" t="s">
        <v>6560</v>
      </c>
      <c r="R926" s="44" t="s">
        <v>44</v>
      </c>
      <c r="S926" s="44" t="s">
        <v>45</v>
      </c>
      <c r="T926" s="44" t="s">
        <v>46</v>
      </c>
      <c r="U926" s="44" t="s">
        <v>46</v>
      </c>
      <c r="V926" s="44" t="s">
        <v>1169</v>
      </c>
      <c r="W926" s="44" t="s">
        <v>46</v>
      </c>
      <c r="X926" s="44" t="s">
        <v>46</v>
      </c>
      <c r="Y926" s="44" t="s">
        <v>46</v>
      </c>
      <c r="Z926" s="44" t="s">
        <v>46</v>
      </c>
      <c r="AA926" s="44" t="s">
        <v>46</v>
      </c>
      <c r="AB926" s="44" t="s">
        <v>6561</v>
      </c>
    </row>
    <row r="927" spans="1:28">
      <c r="A927" s="44" t="s">
        <v>637</v>
      </c>
      <c r="B927" s="44" t="s">
        <v>6562</v>
      </c>
      <c r="C927" s="44" t="s">
        <v>6563</v>
      </c>
      <c r="D927" s="44" t="s">
        <v>6564</v>
      </c>
      <c r="E927" s="44" t="s">
        <v>6565</v>
      </c>
      <c r="F927" s="44" t="s">
        <v>6566</v>
      </c>
      <c r="G927" s="44" t="s">
        <v>6567</v>
      </c>
      <c r="H927" s="44">
        <v>699</v>
      </c>
      <c r="I927" s="44">
        <v>499</v>
      </c>
      <c r="J927" s="44" t="s">
        <v>46</v>
      </c>
      <c r="K927" s="44" t="s">
        <v>46</v>
      </c>
      <c r="L927" s="44" t="s">
        <v>38</v>
      </c>
      <c r="M927" s="44" t="s">
        <v>6568</v>
      </c>
      <c r="N927" s="44" t="s">
        <v>6569</v>
      </c>
      <c r="O927" s="44" t="s">
        <v>306</v>
      </c>
      <c r="P927" s="44" t="s">
        <v>6570</v>
      </c>
      <c r="Q927" s="44" t="s">
        <v>6571</v>
      </c>
      <c r="R927" s="44" t="s">
        <v>44</v>
      </c>
      <c r="S927" s="44" t="s">
        <v>45</v>
      </c>
      <c r="T927" s="44" t="s">
        <v>46</v>
      </c>
      <c r="U927" s="44" t="s">
        <v>46</v>
      </c>
      <c r="V927" s="44" t="s">
        <v>1169</v>
      </c>
      <c r="W927" s="44" t="s">
        <v>46</v>
      </c>
      <c r="X927" s="44" t="s">
        <v>46</v>
      </c>
      <c r="Y927" s="44" t="s">
        <v>46</v>
      </c>
      <c r="Z927" s="44" t="s">
        <v>46</v>
      </c>
      <c r="AA927" s="44" t="s">
        <v>46</v>
      </c>
      <c r="AB927" s="44" t="s">
        <v>6572</v>
      </c>
    </row>
    <row r="928" spans="1:28">
      <c r="A928" s="44" t="s">
        <v>637</v>
      </c>
      <c r="B928" s="44" t="s">
        <v>6562</v>
      </c>
      <c r="C928" s="44" t="s">
        <v>6563</v>
      </c>
      <c r="D928" s="44" t="s">
        <v>6573</v>
      </c>
      <c r="E928" s="44" t="s">
        <v>6574</v>
      </c>
      <c r="F928" s="44" t="s">
        <v>6575</v>
      </c>
      <c r="G928" s="44" t="s">
        <v>6576</v>
      </c>
      <c r="H928" s="44">
        <v>1590</v>
      </c>
      <c r="I928" s="44">
        <v>1590</v>
      </c>
      <c r="J928" s="44" t="s">
        <v>2184</v>
      </c>
      <c r="K928" s="44" t="s">
        <v>56</v>
      </c>
      <c r="L928" s="44" t="s">
        <v>38</v>
      </c>
      <c r="M928" s="44" t="s">
        <v>6577</v>
      </c>
      <c r="N928" s="44" t="s">
        <v>6569</v>
      </c>
      <c r="O928" s="44" t="s">
        <v>6578</v>
      </c>
      <c r="P928" s="44" t="s">
        <v>6579</v>
      </c>
      <c r="Q928" s="44" t="s">
        <v>6580</v>
      </c>
      <c r="R928" s="44" t="s">
        <v>44</v>
      </c>
      <c r="S928" s="44" t="s">
        <v>45</v>
      </c>
      <c r="T928" s="44" t="s">
        <v>46</v>
      </c>
      <c r="U928" s="44" t="s">
        <v>46</v>
      </c>
      <c r="V928" s="44" t="s">
        <v>47</v>
      </c>
      <c r="W928" s="44" t="s">
        <v>46</v>
      </c>
      <c r="X928" s="44" t="s">
        <v>46</v>
      </c>
      <c r="Y928" s="44" t="s">
        <v>46</v>
      </c>
      <c r="Z928" s="44" t="s">
        <v>46</v>
      </c>
      <c r="AA928" s="44" t="s">
        <v>46</v>
      </c>
      <c r="AB928" s="44" t="s">
        <v>6581</v>
      </c>
    </row>
    <row r="929" spans="1:28">
      <c r="A929" s="44" t="s">
        <v>637</v>
      </c>
      <c r="B929" s="44" t="s">
        <v>6562</v>
      </c>
      <c r="C929" s="44" t="s">
        <v>6563</v>
      </c>
      <c r="D929" s="44" t="s">
        <v>6582</v>
      </c>
      <c r="E929" s="44" t="s">
        <v>6583</v>
      </c>
      <c r="F929" s="44" t="s">
        <v>6584</v>
      </c>
      <c r="G929" s="44" t="s">
        <v>6585</v>
      </c>
      <c r="H929" s="44">
        <v>1590</v>
      </c>
      <c r="I929" s="44">
        <v>1590</v>
      </c>
      <c r="J929" s="44" t="s">
        <v>2184</v>
      </c>
      <c r="K929" s="44" t="s">
        <v>56</v>
      </c>
      <c r="L929" s="44" t="s">
        <v>38</v>
      </c>
      <c r="M929" s="44" t="s">
        <v>6586</v>
      </c>
      <c r="N929" s="44" t="s">
        <v>6569</v>
      </c>
      <c r="O929" s="44" t="s">
        <v>4850</v>
      </c>
      <c r="P929" s="44" t="s">
        <v>6587</v>
      </c>
      <c r="Q929" s="44" t="s">
        <v>6580</v>
      </c>
      <c r="R929" s="44" t="s">
        <v>44</v>
      </c>
      <c r="S929" s="44" t="s">
        <v>45</v>
      </c>
      <c r="T929" s="44" t="s">
        <v>46</v>
      </c>
      <c r="U929" s="44" t="s">
        <v>46</v>
      </c>
      <c r="V929" s="44" t="s">
        <v>47</v>
      </c>
      <c r="W929" s="44" t="s">
        <v>46</v>
      </c>
      <c r="X929" s="44" t="s">
        <v>46</v>
      </c>
      <c r="Y929" s="44" t="s">
        <v>46</v>
      </c>
      <c r="Z929" s="44" t="s">
        <v>46</v>
      </c>
      <c r="AA929" s="44" t="s">
        <v>46</v>
      </c>
      <c r="AB929" s="44" t="s">
        <v>6581</v>
      </c>
    </row>
    <row r="930" spans="1:28">
      <c r="A930" s="44" t="s">
        <v>637</v>
      </c>
      <c r="B930" s="44" t="s">
        <v>6562</v>
      </c>
      <c r="C930" s="44" t="s">
        <v>6563</v>
      </c>
      <c r="D930" s="44" t="s">
        <v>6588</v>
      </c>
      <c r="E930" s="44" t="s">
        <v>6589</v>
      </c>
      <c r="F930" s="44" t="s">
        <v>6590</v>
      </c>
      <c r="G930" s="44" t="s">
        <v>6591</v>
      </c>
      <c r="H930" s="44">
        <v>1090</v>
      </c>
      <c r="I930" s="44">
        <v>1090</v>
      </c>
      <c r="J930" s="44" t="s">
        <v>2770</v>
      </c>
      <c r="K930" s="44" t="s">
        <v>56</v>
      </c>
      <c r="L930" s="44" t="s">
        <v>38</v>
      </c>
      <c r="M930" s="44" t="s">
        <v>6592</v>
      </c>
      <c r="N930" s="44" t="s">
        <v>6569</v>
      </c>
      <c r="O930" s="44" t="s">
        <v>6578</v>
      </c>
      <c r="P930" s="44" t="s">
        <v>6593</v>
      </c>
      <c r="Q930" s="44" t="s">
        <v>6594</v>
      </c>
      <c r="R930" s="44" t="s">
        <v>44</v>
      </c>
      <c r="S930" s="44" t="s">
        <v>45</v>
      </c>
      <c r="T930" s="44" t="s">
        <v>46</v>
      </c>
      <c r="U930" s="44" t="s">
        <v>46</v>
      </c>
      <c r="V930" s="44" t="s">
        <v>6595</v>
      </c>
      <c r="W930" s="44" t="s">
        <v>2415</v>
      </c>
      <c r="X930" s="44" t="s">
        <v>46</v>
      </c>
      <c r="Y930" s="44" t="s">
        <v>46</v>
      </c>
      <c r="Z930" s="44" t="s">
        <v>46</v>
      </c>
      <c r="AA930" s="44" t="s">
        <v>46</v>
      </c>
      <c r="AB930" s="44" t="s">
        <v>6596</v>
      </c>
    </row>
    <row r="931" spans="1:28">
      <c r="A931" s="44" t="s">
        <v>637</v>
      </c>
      <c r="B931" s="44" t="s">
        <v>6562</v>
      </c>
      <c r="C931" s="44" t="s">
        <v>6563</v>
      </c>
      <c r="D931" s="44" t="s">
        <v>6597</v>
      </c>
      <c r="E931" s="44" t="s">
        <v>6598</v>
      </c>
      <c r="F931" s="44" t="s">
        <v>6599</v>
      </c>
      <c r="G931" s="44" t="s">
        <v>6600</v>
      </c>
      <c r="H931" s="44">
        <v>1090</v>
      </c>
      <c r="I931" s="44">
        <v>1090</v>
      </c>
      <c r="J931" s="44" t="s">
        <v>2770</v>
      </c>
      <c r="K931" s="44" t="s">
        <v>56</v>
      </c>
      <c r="L931" s="44" t="s">
        <v>38</v>
      </c>
      <c r="M931" s="44" t="s">
        <v>6592</v>
      </c>
      <c r="N931" s="44" t="s">
        <v>6569</v>
      </c>
      <c r="O931" s="44" t="s">
        <v>6601</v>
      </c>
      <c r="P931" s="44" t="s">
        <v>6602</v>
      </c>
      <c r="Q931" s="44" t="s">
        <v>6594</v>
      </c>
      <c r="R931" s="44" t="s">
        <v>44</v>
      </c>
      <c r="S931" s="44" t="s">
        <v>45</v>
      </c>
      <c r="T931" s="44" t="s">
        <v>46</v>
      </c>
      <c r="U931" s="44" t="s">
        <v>46</v>
      </c>
      <c r="V931" s="44" t="s">
        <v>6595</v>
      </c>
      <c r="W931" s="44" t="s">
        <v>2415</v>
      </c>
      <c r="X931" s="44" t="s">
        <v>46</v>
      </c>
      <c r="Y931" s="44" t="s">
        <v>46</v>
      </c>
      <c r="Z931" s="44" t="s">
        <v>46</v>
      </c>
      <c r="AA931" s="44" t="s">
        <v>46</v>
      </c>
      <c r="AB931" s="44" t="s">
        <v>6596</v>
      </c>
    </row>
    <row r="932" spans="1:28">
      <c r="A932" s="44" t="s">
        <v>637</v>
      </c>
      <c r="B932" s="44" t="s">
        <v>6562</v>
      </c>
      <c r="C932" s="44" t="s">
        <v>6563</v>
      </c>
      <c r="D932" s="44" t="s">
        <v>6603</v>
      </c>
      <c r="E932" s="44" t="s">
        <v>6604</v>
      </c>
      <c r="F932" s="44" t="s">
        <v>6605</v>
      </c>
      <c r="G932" s="44" t="s">
        <v>6606</v>
      </c>
      <c r="H932" s="44">
        <v>1090</v>
      </c>
      <c r="I932" s="44">
        <v>1090</v>
      </c>
      <c r="J932" s="44" t="s">
        <v>2770</v>
      </c>
      <c r="K932" s="44" t="s">
        <v>56</v>
      </c>
      <c r="L932" s="44" t="s">
        <v>38</v>
      </c>
      <c r="M932" s="44" t="s">
        <v>6592</v>
      </c>
      <c r="N932" s="44" t="s">
        <v>6569</v>
      </c>
      <c r="O932" s="44" t="s">
        <v>4850</v>
      </c>
      <c r="P932" s="44" t="s">
        <v>6607</v>
      </c>
      <c r="Q932" s="44" t="s">
        <v>6594</v>
      </c>
      <c r="R932" s="44" t="s">
        <v>44</v>
      </c>
      <c r="S932" s="44" t="s">
        <v>45</v>
      </c>
      <c r="T932" s="44" t="s">
        <v>46</v>
      </c>
      <c r="U932" s="44" t="s">
        <v>46</v>
      </c>
      <c r="V932" s="44" t="s">
        <v>6595</v>
      </c>
      <c r="W932" s="44" t="s">
        <v>2415</v>
      </c>
      <c r="X932" s="44" t="s">
        <v>46</v>
      </c>
      <c r="Y932" s="44" t="s">
        <v>46</v>
      </c>
      <c r="Z932" s="44" t="s">
        <v>46</v>
      </c>
      <c r="AA932" s="44" t="s">
        <v>46</v>
      </c>
      <c r="AB932" s="44" t="s">
        <v>6596</v>
      </c>
    </row>
    <row r="933" spans="1:28">
      <c r="A933" s="44" t="s">
        <v>637</v>
      </c>
      <c r="B933" s="44" t="s">
        <v>6562</v>
      </c>
      <c r="C933" s="44" t="s">
        <v>6563</v>
      </c>
      <c r="D933" s="44" t="s">
        <v>6608</v>
      </c>
      <c r="E933" s="44" t="s">
        <v>6609</v>
      </c>
      <c r="F933" s="44" t="s">
        <v>6610</v>
      </c>
      <c r="G933" s="44" t="s">
        <v>6611</v>
      </c>
      <c r="H933" s="44">
        <v>1290</v>
      </c>
      <c r="I933" s="44">
        <v>1290</v>
      </c>
      <c r="J933" s="44" t="s">
        <v>1242</v>
      </c>
      <c r="K933" s="44" t="s">
        <v>113</v>
      </c>
      <c r="L933" s="44" t="s">
        <v>38</v>
      </c>
      <c r="M933" s="44" t="s">
        <v>6612</v>
      </c>
      <c r="N933" s="44" t="s">
        <v>6569</v>
      </c>
      <c r="O933" s="44" t="s">
        <v>6578</v>
      </c>
      <c r="P933" s="44" t="s">
        <v>6613</v>
      </c>
      <c r="Q933" s="44" t="s">
        <v>6614</v>
      </c>
      <c r="R933" s="44" t="s">
        <v>44</v>
      </c>
      <c r="S933" s="44" t="s">
        <v>45</v>
      </c>
      <c r="T933" s="44" t="s">
        <v>46</v>
      </c>
      <c r="U933" s="44" t="s">
        <v>46</v>
      </c>
      <c r="V933" s="44" t="s">
        <v>6595</v>
      </c>
      <c r="W933" s="44" t="s">
        <v>2415</v>
      </c>
      <c r="X933" s="44" t="s">
        <v>46</v>
      </c>
      <c r="Y933" s="44" t="s">
        <v>46</v>
      </c>
      <c r="Z933" s="44" t="s">
        <v>46</v>
      </c>
      <c r="AA933" s="44" t="s">
        <v>46</v>
      </c>
      <c r="AB933" s="44" t="s">
        <v>6615</v>
      </c>
    </row>
    <row r="934" spans="1:28">
      <c r="A934" s="44" t="s">
        <v>637</v>
      </c>
      <c r="B934" s="44" t="s">
        <v>6562</v>
      </c>
      <c r="C934" s="44" t="s">
        <v>6563</v>
      </c>
      <c r="D934" s="44" t="s">
        <v>6616</v>
      </c>
      <c r="E934" s="44" t="s">
        <v>6617</v>
      </c>
      <c r="F934" s="44" t="s">
        <v>6618</v>
      </c>
      <c r="G934" s="44" t="s">
        <v>6619</v>
      </c>
      <c r="H934" s="44">
        <v>1290</v>
      </c>
      <c r="I934" s="44">
        <v>1290</v>
      </c>
      <c r="J934" s="44" t="s">
        <v>1242</v>
      </c>
      <c r="K934" s="44" t="s">
        <v>113</v>
      </c>
      <c r="L934" s="44" t="s">
        <v>38</v>
      </c>
      <c r="M934" s="44" t="s">
        <v>6612</v>
      </c>
      <c r="N934" s="44" t="s">
        <v>6569</v>
      </c>
      <c r="O934" s="44" t="s">
        <v>4850</v>
      </c>
      <c r="P934" s="44" t="s">
        <v>6620</v>
      </c>
      <c r="Q934" s="44" t="s">
        <v>6614</v>
      </c>
      <c r="R934" s="44" t="s">
        <v>44</v>
      </c>
      <c r="S934" s="44" t="s">
        <v>45</v>
      </c>
      <c r="T934" s="44" t="s">
        <v>46</v>
      </c>
      <c r="U934" s="44" t="s">
        <v>46</v>
      </c>
      <c r="V934" s="44" t="s">
        <v>6595</v>
      </c>
      <c r="W934" s="44" t="s">
        <v>2415</v>
      </c>
      <c r="X934" s="44" t="s">
        <v>46</v>
      </c>
      <c r="Y934" s="44" t="s">
        <v>46</v>
      </c>
      <c r="Z934" s="44" t="s">
        <v>46</v>
      </c>
      <c r="AA934" s="44" t="s">
        <v>46</v>
      </c>
      <c r="AB934" s="44" t="s">
        <v>6615</v>
      </c>
    </row>
    <row r="935" spans="1:28">
      <c r="A935" s="44" t="s">
        <v>637</v>
      </c>
      <c r="B935" s="44" t="s">
        <v>6562</v>
      </c>
      <c r="C935" s="44" t="s">
        <v>6563</v>
      </c>
      <c r="D935" s="44" t="s">
        <v>6621</v>
      </c>
      <c r="E935" s="44" t="s">
        <v>6622</v>
      </c>
      <c r="F935" s="44" t="s">
        <v>6623</v>
      </c>
      <c r="G935" s="44" t="s">
        <v>6624</v>
      </c>
      <c r="H935" s="44">
        <v>799</v>
      </c>
      <c r="I935" s="44">
        <v>799</v>
      </c>
      <c r="J935" s="44" t="s">
        <v>46</v>
      </c>
      <c r="K935" s="44" t="s">
        <v>46</v>
      </c>
      <c r="L935" s="44" t="s">
        <v>38</v>
      </c>
      <c r="M935" s="44" t="s">
        <v>46</v>
      </c>
      <c r="N935" s="44" t="s">
        <v>6625</v>
      </c>
      <c r="O935" s="44" t="s">
        <v>306</v>
      </c>
      <c r="P935" s="44" t="s">
        <v>6626</v>
      </c>
      <c r="Q935" s="44" t="s">
        <v>46</v>
      </c>
      <c r="R935" s="44" t="s">
        <v>44</v>
      </c>
      <c r="S935" s="44" t="s">
        <v>45</v>
      </c>
      <c r="T935" s="44" t="s">
        <v>46</v>
      </c>
      <c r="U935" s="44" t="s">
        <v>46</v>
      </c>
      <c r="V935" s="44" t="s">
        <v>6627</v>
      </c>
      <c r="W935" s="44" t="s">
        <v>46</v>
      </c>
      <c r="X935" s="44" t="s">
        <v>46</v>
      </c>
      <c r="Y935" s="44" t="s">
        <v>46</v>
      </c>
      <c r="Z935" s="44" t="s">
        <v>46</v>
      </c>
      <c r="AA935" s="44" t="s">
        <v>46</v>
      </c>
      <c r="AB935" s="44" t="s">
        <v>6628</v>
      </c>
    </row>
    <row r="936" spans="1:28">
      <c r="A936" s="44" t="s">
        <v>637</v>
      </c>
      <c r="B936" s="44" t="s">
        <v>6562</v>
      </c>
      <c r="C936" s="44" t="s">
        <v>6563</v>
      </c>
      <c r="D936" s="44" t="s">
        <v>6629</v>
      </c>
      <c r="E936" s="44" t="s">
        <v>6630</v>
      </c>
      <c r="F936" s="44" t="s">
        <v>6631</v>
      </c>
      <c r="G936" s="44" t="s">
        <v>6632</v>
      </c>
      <c r="H936" s="44">
        <v>2290</v>
      </c>
      <c r="I936" s="44">
        <v>1990</v>
      </c>
      <c r="J936" s="44" t="s">
        <v>1534</v>
      </c>
      <c r="K936" s="44" t="s">
        <v>56</v>
      </c>
      <c r="L936" s="44" t="s">
        <v>38</v>
      </c>
      <c r="M936" s="44" t="s">
        <v>6633</v>
      </c>
      <c r="N936" s="44" t="s">
        <v>6569</v>
      </c>
      <c r="O936" s="44" t="s">
        <v>6634</v>
      </c>
      <c r="P936" s="44" t="s">
        <v>46</v>
      </c>
      <c r="Q936" s="44" t="s">
        <v>46</v>
      </c>
      <c r="R936" s="44" t="s">
        <v>44</v>
      </c>
      <c r="S936" s="44" t="s">
        <v>45</v>
      </c>
      <c r="T936" s="44" t="s">
        <v>46</v>
      </c>
      <c r="U936" s="44" t="s">
        <v>46</v>
      </c>
      <c r="V936" s="44" t="s">
        <v>1169</v>
      </c>
      <c r="W936" s="44" t="s">
        <v>46</v>
      </c>
      <c r="X936" s="44" t="s">
        <v>46</v>
      </c>
      <c r="Y936" s="44" t="s">
        <v>6635</v>
      </c>
      <c r="Z936" s="44" t="s">
        <v>46</v>
      </c>
      <c r="AA936" s="44" t="s">
        <v>46</v>
      </c>
      <c r="AB936" s="44" t="s">
        <v>6636</v>
      </c>
    </row>
    <row r="937" spans="1:28">
      <c r="A937" s="44" t="s">
        <v>637</v>
      </c>
      <c r="B937" s="44" t="s">
        <v>6562</v>
      </c>
      <c r="C937" s="44" t="s">
        <v>6563</v>
      </c>
      <c r="D937" s="44" t="s">
        <v>6637</v>
      </c>
      <c r="E937" s="44" t="s">
        <v>6638</v>
      </c>
      <c r="F937" s="44" t="s">
        <v>6639</v>
      </c>
      <c r="G937" s="44" t="s">
        <v>6640</v>
      </c>
      <c r="H937" s="44">
        <v>2290</v>
      </c>
      <c r="I937" s="44">
        <v>1990</v>
      </c>
      <c r="J937" s="44" t="s">
        <v>1534</v>
      </c>
      <c r="K937" s="44" t="s">
        <v>56</v>
      </c>
      <c r="L937" s="44" t="s">
        <v>38</v>
      </c>
      <c r="M937" s="44" t="s">
        <v>6633</v>
      </c>
      <c r="N937" s="44" t="s">
        <v>6569</v>
      </c>
      <c r="O937" s="44" t="s">
        <v>6641</v>
      </c>
      <c r="P937" s="44" t="s">
        <v>46</v>
      </c>
      <c r="Q937" s="44" t="s">
        <v>46</v>
      </c>
      <c r="R937" s="44" t="s">
        <v>44</v>
      </c>
      <c r="S937" s="44" t="s">
        <v>45</v>
      </c>
      <c r="T937" s="44" t="s">
        <v>46</v>
      </c>
      <c r="U937" s="44" t="s">
        <v>46</v>
      </c>
      <c r="V937" s="44" t="s">
        <v>1169</v>
      </c>
      <c r="W937" s="44" t="s">
        <v>46</v>
      </c>
      <c r="X937" s="44" t="s">
        <v>46</v>
      </c>
      <c r="Y937" s="44" t="s">
        <v>6642</v>
      </c>
      <c r="Z937" s="44" t="s">
        <v>46</v>
      </c>
      <c r="AA937" s="44" t="s">
        <v>46</v>
      </c>
      <c r="AB937" s="44" t="s">
        <v>6636</v>
      </c>
    </row>
    <row r="938" spans="1:28">
      <c r="A938" s="44" t="s">
        <v>637</v>
      </c>
      <c r="B938" s="44" t="s">
        <v>6562</v>
      </c>
      <c r="C938" s="44" t="s">
        <v>6563</v>
      </c>
      <c r="D938" s="44" t="s">
        <v>6643</v>
      </c>
      <c r="E938" s="44" t="s">
        <v>6644</v>
      </c>
      <c r="F938" s="44" t="s">
        <v>6645</v>
      </c>
      <c r="G938" s="44" t="s">
        <v>6646</v>
      </c>
      <c r="H938" s="44">
        <v>4990</v>
      </c>
      <c r="I938" s="44">
        <v>4990</v>
      </c>
      <c r="J938" s="44" t="s">
        <v>1519</v>
      </c>
      <c r="K938" s="44" t="s">
        <v>113</v>
      </c>
      <c r="L938" s="44" t="s">
        <v>38</v>
      </c>
      <c r="M938" s="44" t="s">
        <v>6647</v>
      </c>
      <c r="N938" s="44" t="s">
        <v>6569</v>
      </c>
      <c r="O938" s="44" t="s">
        <v>6634</v>
      </c>
      <c r="P938" s="44" t="s">
        <v>46</v>
      </c>
      <c r="Q938" s="44" t="s">
        <v>46</v>
      </c>
      <c r="R938" s="44" t="s">
        <v>44</v>
      </c>
      <c r="S938" s="44" t="s">
        <v>45</v>
      </c>
      <c r="T938" s="44" t="s">
        <v>46</v>
      </c>
      <c r="U938" s="44" t="s">
        <v>46</v>
      </c>
      <c r="V938" s="44" t="s">
        <v>1169</v>
      </c>
      <c r="W938" s="44" t="s">
        <v>46</v>
      </c>
      <c r="X938" s="44" t="s">
        <v>46</v>
      </c>
      <c r="Y938" s="44" t="s">
        <v>46</v>
      </c>
      <c r="Z938" s="44" t="s">
        <v>46</v>
      </c>
      <c r="AA938" s="44" t="s">
        <v>46</v>
      </c>
      <c r="AB938" s="44" t="s">
        <v>6648</v>
      </c>
    </row>
    <row r="939" spans="1:28">
      <c r="A939" s="44" t="s">
        <v>637</v>
      </c>
      <c r="B939" s="44" t="s">
        <v>6562</v>
      </c>
      <c r="C939" s="44" t="s">
        <v>6563</v>
      </c>
      <c r="D939" s="44" t="s">
        <v>6649</v>
      </c>
      <c r="E939" s="44" t="s">
        <v>6650</v>
      </c>
      <c r="F939" s="44" t="s">
        <v>6651</v>
      </c>
      <c r="G939" s="44" t="s">
        <v>6652</v>
      </c>
      <c r="H939" s="44">
        <v>4990</v>
      </c>
      <c r="I939" s="44">
        <v>4990</v>
      </c>
      <c r="J939" s="44" t="s">
        <v>1519</v>
      </c>
      <c r="K939" s="44" t="s">
        <v>113</v>
      </c>
      <c r="L939" s="44" t="s">
        <v>38</v>
      </c>
      <c r="M939" s="44" t="s">
        <v>6647</v>
      </c>
      <c r="N939" s="44" t="s">
        <v>6569</v>
      </c>
      <c r="O939" s="44" t="s">
        <v>6641</v>
      </c>
      <c r="P939" s="44" t="s">
        <v>46</v>
      </c>
      <c r="Q939" s="44" t="s">
        <v>46</v>
      </c>
      <c r="R939" s="44" t="s">
        <v>44</v>
      </c>
      <c r="S939" s="44" t="s">
        <v>45</v>
      </c>
      <c r="T939" s="44" t="s">
        <v>46</v>
      </c>
      <c r="U939" s="44" t="s">
        <v>46</v>
      </c>
      <c r="V939" s="44" t="s">
        <v>1169</v>
      </c>
      <c r="W939" s="44" t="s">
        <v>46</v>
      </c>
      <c r="X939" s="44" t="s">
        <v>46</v>
      </c>
      <c r="Y939" s="44" t="s">
        <v>46</v>
      </c>
      <c r="Z939" s="44" t="s">
        <v>46</v>
      </c>
      <c r="AA939" s="44" t="s">
        <v>46</v>
      </c>
      <c r="AB939" s="44" t="s">
        <v>6648</v>
      </c>
    </row>
    <row r="940" spans="1:28">
      <c r="A940" s="44" t="s">
        <v>637</v>
      </c>
      <c r="B940" s="44" t="s">
        <v>6562</v>
      </c>
      <c r="C940" s="44" t="s">
        <v>6563</v>
      </c>
      <c r="D940" s="44" t="s">
        <v>6653</v>
      </c>
      <c r="E940" s="44" t="s">
        <v>6654</v>
      </c>
      <c r="F940" s="44" t="s">
        <v>6655</v>
      </c>
      <c r="G940" s="44" t="s">
        <v>6656</v>
      </c>
      <c r="H940" s="44">
        <v>2990</v>
      </c>
      <c r="I940" s="44">
        <v>2690</v>
      </c>
      <c r="J940" s="44" t="s">
        <v>1534</v>
      </c>
      <c r="K940" s="44" t="s">
        <v>56</v>
      </c>
      <c r="L940" s="44" t="s">
        <v>38</v>
      </c>
      <c r="M940" s="44" t="s">
        <v>6657</v>
      </c>
      <c r="N940" s="44" t="s">
        <v>6569</v>
      </c>
      <c r="O940" s="44" t="s">
        <v>6578</v>
      </c>
      <c r="P940" s="44" t="s">
        <v>6658</v>
      </c>
      <c r="Q940" s="44" t="s">
        <v>6659</v>
      </c>
      <c r="R940" s="44" t="s">
        <v>44</v>
      </c>
      <c r="S940" s="44" t="s">
        <v>45</v>
      </c>
      <c r="T940" s="44" t="s">
        <v>46</v>
      </c>
      <c r="U940" s="44" t="s">
        <v>46</v>
      </c>
      <c r="V940" s="44" t="s">
        <v>47</v>
      </c>
      <c r="W940" s="44" t="s">
        <v>46</v>
      </c>
      <c r="X940" s="44" t="s">
        <v>46</v>
      </c>
      <c r="Y940" s="44" t="s">
        <v>6660</v>
      </c>
      <c r="Z940" s="44" t="s">
        <v>46</v>
      </c>
      <c r="AA940" s="44" t="s">
        <v>46</v>
      </c>
      <c r="AB940" s="44" t="s">
        <v>6661</v>
      </c>
    </row>
    <row r="941" spans="1:28">
      <c r="A941" s="44" t="s">
        <v>637</v>
      </c>
      <c r="B941" s="44" t="s">
        <v>6562</v>
      </c>
      <c r="C941" s="44" t="s">
        <v>6563</v>
      </c>
      <c r="D941" s="44" t="s">
        <v>6662</v>
      </c>
      <c r="E941" s="44" t="s">
        <v>6663</v>
      </c>
      <c r="F941" s="44" t="s">
        <v>6664</v>
      </c>
      <c r="G941" s="44" t="s">
        <v>6665</v>
      </c>
      <c r="H941" s="44">
        <v>2990</v>
      </c>
      <c r="I941" s="44">
        <v>2690</v>
      </c>
      <c r="J941" s="44" t="s">
        <v>1534</v>
      </c>
      <c r="K941" s="44" t="s">
        <v>56</v>
      </c>
      <c r="L941" s="44" t="s">
        <v>38</v>
      </c>
      <c r="M941" s="44" t="s">
        <v>6657</v>
      </c>
      <c r="N941" s="44" t="s">
        <v>6569</v>
      </c>
      <c r="O941" s="44" t="s">
        <v>4850</v>
      </c>
      <c r="P941" s="44" t="s">
        <v>6658</v>
      </c>
      <c r="Q941" s="44" t="s">
        <v>6659</v>
      </c>
      <c r="R941" s="44" t="s">
        <v>44</v>
      </c>
      <c r="S941" s="44" t="s">
        <v>45</v>
      </c>
      <c r="T941" s="44" t="s">
        <v>46</v>
      </c>
      <c r="U941" s="44" t="s">
        <v>46</v>
      </c>
      <c r="V941" s="44" t="s">
        <v>47</v>
      </c>
      <c r="W941" s="44" t="s">
        <v>46</v>
      </c>
      <c r="X941" s="44" t="s">
        <v>46</v>
      </c>
      <c r="Y941" s="44" t="s">
        <v>6660</v>
      </c>
      <c r="Z941" s="44" t="s">
        <v>46</v>
      </c>
      <c r="AA941" s="44" t="s">
        <v>46</v>
      </c>
      <c r="AB941" s="44" t="s">
        <v>6661</v>
      </c>
    </row>
    <row r="942" spans="1:28">
      <c r="A942" s="44" t="s">
        <v>637</v>
      </c>
      <c r="B942" s="44" t="s">
        <v>6562</v>
      </c>
      <c r="C942" s="44" t="s">
        <v>6563</v>
      </c>
      <c r="D942" s="44" t="s">
        <v>6666</v>
      </c>
      <c r="E942" s="44" t="s">
        <v>6667</v>
      </c>
      <c r="F942" s="44" t="s">
        <v>6668</v>
      </c>
      <c r="G942" s="44" t="s">
        <v>6669</v>
      </c>
      <c r="H942" s="44">
        <v>2990</v>
      </c>
      <c r="I942" s="44">
        <v>2690</v>
      </c>
      <c r="J942" s="44" t="s">
        <v>1534</v>
      </c>
      <c r="K942" s="44" t="s">
        <v>56</v>
      </c>
      <c r="L942" s="44" t="s">
        <v>38</v>
      </c>
      <c r="M942" s="44" t="s">
        <v>6657</v>
      </c>
      <c r="N942" s="44" t="s">
        <v>6569</v>
      </c>
      <c r="O942" s="44" t="s">
        <v>6601</v>
      </c>
      <c r="P942" s="44" t="s">
        <v>6658</v>
      </c>
      <c r="Q942" s="44" t="s">
        <v>6659</v>
      </c>
      <c r="R942" s="44" t="s">
        <v>44</v>
      </c>
      <c r="S942" s="44" t="s">
        <v>45</v>
      </c>
      <c r="T942" s="44" t="s">
        <v>46</v>
      </c>
      <c r="U942" s="44" t="s">
        <v>46</v>
      </c>
      <c r="V942" s="44" t="s">
        <v>47</v>
      </c>
      <c r="W942" s="44" t="s">
        <v>46</v>
      </c>
      <c r="X942" s="44" t="s">
        <v>46</v>
      </c>
      <c r="Y942" s="44" t="s">
        <v>6660</v>
      </c>
      <c r="Z942" s="44" t="s">
        <v>46</v>
      </c>
      <c r="AA942" s="44" t="s">
        <v>46</v>
      </c>
      <c r="AB942" s="44" t="s">
        <v>6661</v>
      </c>
    </row>
    <row r="943" spans="1:28">
      <c r="A943" s="44" t="s">
        <v>637</v>
      </c>
      <c r="B943" s="44" t="s">
        <v>6562</v>
      </c>
      <c r="C943" s="44" t="s">
        <v>6563</v>
      </c>
      <c r="D943" s="44" t="s">
        <v>6670</v>
      </c>
      <c r="E943" s="44" t="s">
        <v>6671</v>
      </c>
      <c r="F943" s="44" t="s">
        <v>6672</v>
      </c>
      <c r="G943" s="44" t="s">
        <v>6673</v>
      </c>
      <c r="H943" s="44">
        <v>3990</v>
      </c>
      <c r="I943" s="44">
        <v>3690</v>
      </c>
      <c r="J943" s="44" t="s">
        <v>1534</v>
      </c>
      <c r="K943" s="44" t="s">
        <v>56</v>
      </c>
      <c r="L943" s="44" t="s">
        <v>38</v>
      </c>
      <c r="M943" s="44" t="s">
        <v>6674</v>
      </c>
      <c r="N943" s="44" t="s">
        <v>6569</v>
      </c>
      <c r="O943" s="44" t="s">
        <v>6578</v>
      </c>
      <c r="P943" s="44" t="s">
        <v>6675</v>
      </c>
      <c r="Q943" s="44" t="s">
        <v>6676</v>
      </c>
      <c r="R943" s="44" t="s">
        <v>44</v>
      </c>
      <c r="S943" s="44" t="s">
        <v>45</v>
      </c>
      <c r="T943" s="44" t="s">
        <v>46</v>
      </c>
      <c r="U943" s="44" t="s">
        <v>46</v>
      </c>
      <c r="V943" s="44" t="s">
        <v>47</v>
      </c>
      <c r="W943" s="44" t="s">
        <v>46</v>
      </c>
      <c r="X943" s="44" t="s">
        <v>46</v>
      </c>
      <c r="Y943" s="44" t="s">
        <v>6642</v>
      </c>
      <c r="Z943" s="44" t="s">
        <v>46</v>
      </c>
      <c r="AA943" s="44" t="s">
        <v>46</v>
      </c>
      <c r="AB943" s="44" t="s">
        <v>6677</v>
      </c>
    </row>
    <row r="944" spans="1:28">
      <c r="A944" s="44" t="s">
        <v>637</v>
      </c>
      <c r="B944" s="44" t="s">
        <v>6562</v>
      </c>
      <c r="C944" s="44" t="s">
        <v>6563</v>
      </c>
      <c r="D944" s="44" t="s">
        <v>6678</v>
      </c>
      <c r="E944" s="44" t="s">
        <v>6679</v>
      </c>
      <c r="F944" s="44" t="s">
        <v>6680</v>
      </c>
      <c r="G944" s="44" t="s">
        <v>6681</v>
      </c>
      <c r="H944" s="44">
        <v>3990</v>
      </c>
      <c r="I944" s="44">
        <v>3690</v>
      </c>
      <c r="J944" s="44" t="s">
        <v>1534</v>
      </c>
      <c r="K944" s="44" t="s">
        <v>56</v>
      </c>
      <c r="L944" s="44" t="s">
        <v>38</v>
      </c>
      <c r="M944" s="44" t="s">
        <v>6674</v>
      </c>
      <c r="N944" s="44" t="s">
        <v>6569</v>
      </c>
      <c r="O944" s="44" t="s">
        <v>4850</v>
      </c>
      <c r="P944" s="44" t="s">
        <v>6675</v>
      </c>
      <c r="Q944" s="44" t="s">
        <v>6676</v>
      </c>
      <c r="R944" s="44" t="s">
        <v>44</v>
      </c>
      <c r="S944" s="44" t="s">
        <v>45</v>
      </c>
      <c r="T944" s="44" t="s">
        <v>46</v>
      </c>
      <c r="U944" s="44" t="s">
        <v>46</v>
      </c>
      <c r="V944" s="44" t="s">
        <v>47</v>
      </c>
      <c r="W944" s="44" t="s">
        <v>46</v>
      </c>
      <c r="X944" s="44" t="s">
        <v>46</v>
      </c>
      <c r="Y944" s="44" t="s">
        <v>6642</v>
      </c>
      <c r="Z944" s="44" t="s">
        <v>46</v>
      </c>
      <c r="AA944" s="44" t="s">
        <v>46</v>
      </c>
      <c r="AB944" s="44" t="s">
        <v>6677</v>
      </c>
    </row>
    <row r="945" spans="1:28">
      <c r="A945" s="44" t="s">
        <v>637</v>
      </c>
      <c r="B945" s="44" t="s">
        <v>6562</v>
      </c>
      <c r="C945" s="44" t="s">
        <v>6563</v>
      </c>
      <c r="D945" s="44" t="s">
        <v>6682</v>
      </c>
      <c r="E945" s="44" t="s">
        <v>6683</v>
      </c>
      <c r="F945" s="44" t="s">
        <v>6684</v>
      </c>
      <c r="G945" s="44" t="s">
        <v>6685</v>
      </c>
      <c r="H945" s="44">
        <v>2790</v>
      </c>
      <c r="I945" s="44">
        <v>2790</v>
      </c>
      <c r="J945" s="44" t="s">
        <v>3621</v>
      </c>
      <c r="K945" s="44" t="s">
        <v>37</v>
      </c>
      <c r="L945" s="44" t="s">
        <v>38</v>
      </c>
      <c r="M945" s="44" t="s">
        <v>6686</v>
      </c>
      <c r="N945" s="44" t="s">
        <v>6625</v>
      </c>
      <c r="O945" s="44" t="s">
        <v>6578</v>
      </c>
      <c r="P945" s="44" t="s">
        <v>6687</v>
      </c>
      <c r="Q945" s="44" t="s">
        <v>6688</v>
      </c>
      <c r="R945" s="44" t="s">
        <v>44</v>
      </c>
      <c r="S945" s="44" t="s">
        <v>45</v>
      </c>
      <c r="T945" s="44" t="s">
        <v>46</v>
      </c>
      <c r="U945" s="44" t="s">
        <v>46</v>
      </c>
      <c r="V945" s="44" t="s">
        <v>47</v>
      </c>
      <c r="W945" s="44" t="s">
        <v>46</v>
      </c>
      <c r="X945" s="44" t="s">
        <v>46</v>
      </c>
      <c r="Y945" s="44" t="s">
        <v>46</v>
      </c>
      <c r="Z945" s="44" t="s">
        <v>46</v>
      </c>
      <c r="AA945" s="44" t="s">
        <v>46</v>
      </c>
      <c r="AB945" s="44" t="s">
        <v>6689</v>
      </c>
    </row>
    <row r="946" spans="1:28">
      <c r="A946" s="44" t="s">
        <v>637</v>
      </c>
      <c r="B946" s="44" t="s">
        <v>6562</v>
      </c>
      <c r="C946" s="44" t="s">
        <v>6563</v>
      </c>
      <c r="D946" s="44" t="s">
        <v>6690</v>
      </c>
      <c r="E946" s="44" t="s">
        <v>6691</v>
      </c>
      <c r="F946" s="44" t="s">
        <v>6692</v>
      </c>
      <c r="G946" s="44" t="s">
        <v>6693</v>
      </c>
      <c r="H946" s="44">
        <v>2790</v>
      </c>
      <c r="I946" s="44">
        <v>2790</v>
      </c>
      <c r="J946" s="44" t="s">
        <v>6694</v>
      </c>
      <c r="K946" s="44" t="s">
        <v>113</v>
      </c>
      <c r="L946" s="44" t="s">
        <v>38</v>
      </c>
      <c r="M946" s="44" t="s">
        <v>6686</v>
      </c>
      <c r="N946" s="44" t="s">
        <v>6625</v>
      </c>
      <c r="O946" s="44" t="s">
        <v>4850</v>
      </c>
      <c r="P946" s="44" t="s">
        <v>6687</v>
      </c>
      <c r="Q946" s="44" t="s">
        <v>6688</v>
      </c>
      <c r="R946" s="44" t="s">
        <v>44</v>
      </c>
      <c r="S946" s="44" t="s">
        <v>45</v>
      </c>
      <c r="T946" s="44" t="s">
        <v>46</v>
      </c>
      <c r="U946" s="44" t="s">
        <v>46</v>
      </c>
      <c r="V946" s="44" t="s">
        <v>47</v>
      </c>
      <c r="W946" s="44" t="s">
        <v>46</v>
      </c>
      <c r="X946" s="44" t="s">
        <v>46</v>
      </c>
      <c r="Y946" s="44" t="s">
        <v>46</v>
      </c>
      <c r="Z946" s="44" t="s">
        <v>46</v>
      </c>
      <c r="AA946" s="44" t="s">
        <v>46</v>
      </c>
      <c r="AB946" s="44" t="s">
        <v>6689</v>
      </c>
    </row>
    <row r="947" spans="1:28">
      <c r="A947" s="44" t="s">
        <v>637</v>
      </c>
      <c r="B947" s="44" t="s">
        <v>6562</v>
      </c>
      <c r="C947" s="44" t="s">
        <v>6563</v>
      </c>
      <c r="D947" s="44" t="s">
        <v>6695</v>
      </c>
      <c r="E947" s="44" t="s">
        <v>6696</v>
      </c>
      <c r="F947" s="44" t="s">
        <v>6697</v>
      </c>
      <c r="G947" s="44" t="s">
        <v>6698</v>
      </c>
      <c r="H947" s="44">
        <v>2790</v>
      </c>
      <c r="I947" s="44">
        <v>2790</v>
      </c>
      <c r="J947" s="44" t="s">
        <v>6694</v>
      </c>
      <c r="K947" s="44" t="s">
        <v>113</v>
      </c>
      <c r="L947" s="44" t="s">
        <v>38</v>
      </c>
      <c r="M947" s="44" t="s">
        <v>6686</v>
      </c>
      <c r="N947" s="44" t="s">
        <v>6625</v>
      </c>
      <c r="O947" s="44" t="s">
        <v>6601</v>
      </c>
      <c r="P947" s="44" t="s">
        <v>6687</v>
      </c>
      <c r="Q947" s="44" t="s">
        <v>6688</v>
      </c>
      <c r="R947" s="44" t="s">
        <v>44</v>
      </c>
      <c r="S947" s="44" t="s">
        <v>45</v>
      </c>
      <c r="T947" s="44" t="s">
        <v>46</v>
      </c>
      <c r="U947" s="44" t="s">
        <v>46</v>
      </c>
      <c r="V947" s="44" t="s">
        <v>47</v>
      </c>
      <c r="W947" s="44" t="s">
        <v>46</v>
      </c>
      <c r="X947" s="44" t="s">
        <v>46</v>
      </c>
      <c r="Y947" s="44" t="s">
        <v>46</v>
      </c>
      <c r="Z947" s="44" t="s">
        <v>46</v>
      </c>
      <c r="AA947" s="44" t="s">
        <v>46</v>
      </c>
      <c r="AB947" s="44" t="s">
        <v>6689</v>
      </c>
    </row>
    <row r="948" spans="1:28">
      <c r="A948" s="44" t="s">
        <v>637</v>
      </c>
      <c r="B948" s="44" t="s">
        <v>6562</v>
      </c>
      <c r="C948" s="44" t="s">
        <v>6563</v>
      </c>
      <c r="D948" s="44" t="s">
        <v>6699</v>
      </c>
      <c r="E948" s="44" t="s">
        <v>6700</v>
      </c>
      <c r="F948" s="44" t="s">
        <v>6701</v>
      </c>
      <c r="G948" s="44" t="s">
        <v>6702</v>
      </c>
      <c r="H948" s="44">
        <v>1590</v>
      </c>
      <c r="I948" s="44">
        <v>1590</v>
      </c>
      <c r="J948" s="44" t="s">
        <v>2184</v>
      </c>
      <c r="K948" s="44" t="s">
        <v>56</v>
      </c>
      <c r="L948" s="44" t="s">
        <v>38</v>
      </c>
      <c r="M948" s="44" t="s">
        <v>6703</v>
      </c>
      <c r="N948" s="44" t="s">
        <v>6569</v>
      </c>
      <c r="O948" s="44" t="s">
        <v>6704</v>
      </c>
      <c r="P948" s="44" t="s">
        <v>6705</v>
      </c>
      <c r="Q948" s="44" t="s">
        <v>6706</v>
      </c>
      <c r="R948" s="44" t="s">
        <v>44</v>
      </c>
      <c r="S948" s="44" t="s">
        <v>45</v>
      </c>
      <c r="T948" s="44" t="s">
        <v>46</v>
      </c>
      <c r="U948" s="44" t="s">
        <v>46</v>
      </c>
      <c r="V948" s="44" t="s">
        <v>47</v>
      </c>
      <c r="W948" s="44" t="s">
        <v>46</v>
      </c>
      <c r="X948" s="44" t="s">
        <v>46</v>
      </c>
      <c r="Y948" s="44" t="s">
        <v>46</v>
      </c>
      <c r="Z948" s="44" t="s">
        <v>46</v>
      </c>
      <c r="AA948" s="44" t="s">
        <v>46</v>
      </c>
      <c r="AB948" s="44" t="s">
        <v>6707</v>
      </c>
    </row>
    <row r="949" spans="1:28">
      <c r="A949" s="44" t="s">
        <v>637</v>
      </c>
      <c r="B949" s="44" t="s">
        <v>6562</v>
      </c>
      <c r="C949" s="44" t="s">
        <v>6563</v>
      </c>
      <c r="D949" s="44" t="s">
        <v>6708</v>
      </c>
      <c r="E949" s="44" t="s">
        <v>6709</v>
      </c>
      <c r="F949" s="44" t="s">
        <v>6710</v>
      </c>
      <c r="G949" s="44" t="s">
        <v>6711</v>
      </c>
      <c r="H949" s="44">
        <v>2490</v>
      </c>
      <c r="I949" s="44">
        <v>2290</v>
      </c>
      <c r="J949" s="44" t="s">
        <v>1534</v>
      </c>
      <c r="K949" s="44" t="s">
        <v>56</v>
      </c>
      <c r="L949" s="44" t="s">
        <v>38</v>
      </c>
      <c r="M949" s="44" t="s">
        <v>6712</v>
      </c>
      <c r="N949" s="44" t="s">
        <v>6569</v>
      </c>
      <c r="O949" s="44" t="s">
        <v>6578</v>
      </c>
      <c r="P949" s="44" t="s">
        <v>6713</v>
      </c>
      <c r="Q949" s="44" t="s">
        <v>6714</v>
      </c>
      <c r="R949" s="44" t="s">
        <v>44</v>
      </c>
      <c r="S949" s="44" t="s">
        <v>45</v>
      </c>
      <c r="T949" s="44" t="s">
        <v>46</v>
      </c>
      <c r="U949" s="44" t="s">
        <v>46</v>
      </c>
      <c r="V949" s="44" t="s">
        <v>47</v>
      </c>
      <c r="W949" s="44" t="s">
        <v>46</v>
      </c>
      <c r="X949" s="44" t="s">
        <v>46</v>
      </c>
      <c r="Y949" s="44" t="s">
        <v>6715</v>
      </c>
      <c r="Z949" s="44" t="s">
        <v>46</v>
      </c>
      <c r="AA949" s="44" t="s">
        <v>46</v>
      </c>
      <c r="AB949" s="44" t="s">
        <v>6716</v>
      </c>
    </row>
    <row r="950" spans="1:28">
      <c r="A950" s="44" t="s">
        <v>637</v>
      </c>
      <c r="B950" s="44" t="s">
        <v>6562</v>
      </c>
      <c r="C950" s="44" t="s">
        <v>6563</v>
      </c>
      <c r="D950" s="44" t="s">
        <v>6717</v>
      </c>
      <c r="E950" s="44" t="s">
        <v>6718</v>
      </c>
      <c r="F950" s="44" t="s">
        <v>6719</v>
      </c>
      <c r="G950" s="44" t="s">
        <v>6720</v>
      </c>
      <c r="H950" s="44">
        <v>2490</v>
      </c>
      <c r="I950" s="44">
        <v>2290</v>
      </c>
      <c r="J950" s="44" t="s">
        <v>1534</v>
      </c>
      <c r="K950" s="44" t="s">
        <v>56</v>
      </c>
      <c r="L950" s="44" t="s">
        <v>38</v>
      </c>
      <c r="M950" s="44" t="s">
        <v>6712</v>
      </c>
      <c r="N950" s="44" t="s">
        <v>6569</v>
      </c>
      <c r="O950" s="44" t="s">
        <v>4850</v>
      </c>
      <c r="P950" s="44" t="s">
        <v>6721</v>
      </c>
      <c r="Q950" s="44" t="s">
        <v>6714</v>
      </c>
      <c r="R950" s="44" t="s">
        <v>44</v>
      </c>
      <c r="S950" s="44" t="s">
        <v>45</v>
      </c>
      <c r="T950" s="44" t="s">
        <v>46</v>
      </c>
      <c r="U950" s="44" t="s">
        <v>46</v>
      </c>
      <c r="V950" s="44" t="s">
        <v>47</v>
      </c>
      <c r="W950" s="44" t="s">
        <v>46</v>
      </c>
      <c r="X950" s="44" t="s">
        <v>46</v>
      </c>
      <c r="Y950" s="44" t="s">
        <v>6715</v>
      </c>
      <c r="Z950" s="44" t="s">
        <v>46</v>
      </c>
      <c r="AA950" s="44" t="s">
        <v>46</v>
      </c>
      <c r="AB950" s="44" t="s">
        <v>6716</v>
      </c>
    </row>
    <row r="951" spans="1:28">
      <c r="A951" s="44" t="s">
        <v>637</v>
      </c>
      <c r="B951" s="44" t="s">
        <v>6562</v>
      </c>
      <c r="C951" s="44" t="s">
        <v>6563</v>
      </c>
      <c r="D951" s="44" t="s">
        <v>6722</v>
      </c>
      <c r="E951" s="44" t="s">
        <v>6723</v>
      </c>
      <c r="F951" s="44" t="s">
        <v>6724</v>
      </c>
      <c r="G951" s="44" t="s">
        <v>6725</v>
      </c>
      <c r="H951" s="44">
        <v>1090</v>
      </c>
      <c r="I951" s="44">
        <v>990</v>
      </c>
      <c r="J951" s="44" t="s">
        <v>1534</v>
      </c>
      <c r="K951" s="44" t="s">
        <v>56</v>
      </c>
      <c r="L951" s="44" t="s">
        <v>38</v>
      </c>
      <c r="M951" s="44" t="s">
        <v>6726</v>
      </c>
      <c r="N951" s="44" t="s">
        <v>6569</v>
      </c>
      <c r="O951" s="44" t="s">
        <v>6578</v>
      </c>
      <c r="P951" s="44" t="s">
        <v>6727</v>
      </c>
      <c r="Q951" s="44" t="s">
        <v>6728</v>
      </c>
      <c r="R951" s="44" t="s">
        <v>44</v>
      </c>
      <c r="S951" s="44" t="s">
        <v>45</v>
      </c>
      <c r="T951" s="44" t="s">
        <v>46</v>
      </c>
      <c r="U951" s="44" t="s">
        <v>46</v>
      </c>
      <c r="V951" s="44" t="s">
        <v>47</v>
      </c>
      <c r="W951" s="44" t="s">
        <v>46</v>
      </c>
      <c r="X951" s="44" t="s">
        <v>46</v>
      </c>
      <c r="Y951" s="44" t="s">
        <v>6642</v>
      </c>
      <c r="Z951" s="44" t="s">
        <v>46</v>
      </c>
      <c r="AA951" s="44" t="s">
        <v>46</v>
      </c>
      <c r="AB951" s="44" t="s">
        <v>6729</v>
      </c>
    </row>
    <row r="952" spans="1:28">
      <c r="A952" s="44" t="s">
        <v>637</v>
      </c>
      <c r="B952" s="44" t="s">
        <v>6562</v>
      </c>
      <c r="C952" s="44" t="s">
        <v>6563</v>
      </c>
      <c r="D952" s="44" t="s">
        <v>6730</v>
      </c>
      <c r="E952" s="44" t="s">
        <v>6731</v>
      </c>
      <c r="F952" s="44" t="s">
        <v>6732</v>
      </c>
      <c r="G952" s="44" t="s">
        <v>6733</v>
      </c>
      <c r="H952" s="44">
        <v>1090</v>
      </c>
      <c r="I952" s="44">
        <v>990</v>
      </c>
      <c r="J952" s="44" t="s">
        <v>1534</v>
      </c>
      <c r="K952" s="44" t="s">
        <v>56</v>
      </c>
      <c r="L952" s="44" t="s">
        <v>38</v>
      </c>
      <c r="M952" s="44" t="s">
        <v>6726</v>
      </c>
      <c r="N952" s="44" t="s">
        <v>6569</v>
      </c>
      <c r="O952" s="44" t="s">
        <v>4850</v>
      </c>
      <c r="P952" s="44" t="s">
        <v>6734</v>
      </c>
      <c r="Q952" s="44" t="s">
        <v>6728</v>
      </c>
      <c r="R952" s="44" t="s">
        <v>44</v>
      </c>
      <c r="S952" s="44" t="s">
        <v>45</v>
      </c>
      <c r="T952" s="44" t="s">
        <v>46</v>
      </c>
      <c r="U952" s="44" t="s">
        <v>46</v>
      </c>
      <c r="V952" s="44" t="s">
        <v>47</v>
      </c>
      <c r="W952" s="44" t="s">
        <v>46</v>
      </c>
      <c r="X952" s="44" t="s">
        <v>46</v>
      </c>
      <c r="Y952" s="44" t="s">
        <v>6642</v>
      </c>
      <c r="Z952" s="44" t="s">
        <v>46</v>
      </c>
      <c r="AA952" s="44" t="s">
        <v>46</v>
      </c>
      <c r="AB952" s="44" t="s">
        <v>6729</v>
      </c>
    </row>
    <row r="953" spans="1:28">
      <c r="A953" s="44" t="s">
        <v>637</v>
      </c>
      <c r="B953" s="44" t="s">
        <v>6562</v>
      </c>
      <c r="C953" s="44" t="s">
        <v>6563</v>
      </c>
      <c r="D953" s="44" t="s">
        <v>6735</v>
      </c>
      <c r="E953" s="44" t="s">
        <v>6736</v>
      </c>
      <c r="F953" s="44" t="s">
        <v>6737</v>
      </c>
      <c r="G953" s="44" t="s">
        <v>6738</v>
      </c>
      <c r="H953" s="44">
        <v>1090</v>
      </c>
      <c r="I953" s="44">
        <v>990</v>
      </c>
      <c r="J953" s="44" t="s">
        <v>1534</v>
      </c>
      <c r="K953" s="44" t="s">
        <v>56</v>
      </c>
      <c r="L953" s="44" t="s">
        <v>38</v>
      </c>
      <c r="M953" s="44" t="s">
        <v>6726</v>
      </c>
      <c r="N953" s="44" t="s">
        <v>6569</v>
      </c>
      <c r="O953" s="44" t="s">
        <v>6601</v>
      </c>
      <c r="P953" s="44" t="s">
        <v>6739</v>
      </c>
      <c r="Q953" s="44" t="s">
        <v>6728</v>
      </c>
      <c r="R953" s="44" t="s">
        <v>44</v>
      </c>
      <c r="S953" s="44" t="s">
        <v>45</v>
      </c>
      <c r="T953" s="44" t="s">
        <v>46</v>
      </c>
      <c r="U953" s="44" t="s">
        <v>46</v>
      </c>
      <c r="V953" s="44" t="s">
        <v>47</v>
      </c>
      <c r="W953" s="44" t="s">
        <v>46</v>
      </c>
      <c r="X953" s="44" t="s">
        <v>46</v>
      </c>
      <c r="Y953" s="44" t="s">
        <v>6642</v>
      </c>
      <c r="Z953" s="44" t="s">
        <v>46</v>
      </c>
      <c r="AA953" s="44" t="s">
        <v>46</v>
      </c>
      <c r="AB953" s="44" t="s">
        <v>6729</v>
      </c>
    </row>
    <row r="954" spans="1:28">
      <c r="A954" s="44" t="s">
        <v>637</v>
      </c>
      <c r="B954" s="44" t="s">
        <v>6562</v>
      </c>
      <c r="C954" s="44" t="s">
        <v>6563</v>
      </c>
      <c r="D954" s="44" t="s">
        <v>6740</v>
      </c>
      <c r="E954" s="44" t="s">
        <v>6741</v>
      </c>
      <c r="F954" s="44" t="s">
        <v>6742</v>
      </c>
      <c r="G954" s="44" t="s">
        <v>6743</v>
      </c>
      <c r="H954" s="44">
        <v>1990</v>
      </c>
      <c r="I954" s="44">
        <v>1990</v>
      </c>
      <c r="J954" s="44" t="s">
        <v>453</v>
      </c>
      <c r="K954" s="44" t="s">
        <v>113</v>
      </c>
      <c r="L954" s="44" t="s">
        <v>38</v>
      </c>
      <c r="M954" s="44" t="s">
        <v>6744</v>
      </c>
      <c r="N954" s="44" t="s">
        <v>6569</v>
      </c>
      <c r="O954" s="44" t="s">
        <v>183</v>
      </c>
      <c r="P954" s="44" t="s">
        <v>6745</v>
      </c>
      <c r="Q954" s="44" t="s">
        <v>6746</v>
      </c>
      <c r="R954" s="44" t="s">
        <v>44</v>
      </c>
      <c r="S954" s="44" t="s">
        <v>45</v>
      </c>
      <c r="T954" s="44" t="s">
        <v>46</v>
      </c>
      <c r="U954" s="44" t="s">
        <v>46</v>
      </c>
      <c r="V954" s="44" t="s">
        <v>47</v>
      </c>
      <c r="W954" s="44" t="s">
        <v>46</v>
      </c>
      <c r="X954" s="44" t="s">
        <v>46</v>
      </c>
      <c r="Y954" s="44" t="s">
        <v>46</v>
      </c>
      <c r="Z954" s="44" t="s">
        <v>46</v>
      </c>
      <c r="AA954" s="44" t="s">
        <v>46</v>
      </c>
      <c r="AB954" s="44" t="s">
        <v>6747</v>
      </c>
    </row>
    <row r="955" spans="1:28">
      <c r="A955" s="44" t="s">
        <v>637</v>
      </c>
      <c r="B955" s="44" t="s">
        <v>6562</v>
      </c>
      <c r="C955" s="44" t="s">
        <v>6563</v>
      </c>
      <c r="D955" s="44" t="s">
        <v>6748</v>
      </c>
      <c r="E955" s="44" t="s">
        <v>6749</v>
      </c>
      <c r="F955" s="44" t="s">
        <v>6750</v>
      </c>
      <c r="G955" s="44" t="s">
        <v>6751</v>
      </c>
      <c r="H955" s="44">
        <v>1490</v>
      </c>
      <c r="I955" s="44">
        <v>1490</v>
      </c>
      <c r="J955" s="44" t="s">
        <v>6752</v>
      </c>
      <c r="K955" s="44" t="s">
        <v>71</v>
      </c>
      <c r="L955" s="44" t="s">
        <v>38</v>
      </c>
      <c r="M955" s="44" t="s">
        <v>46</v>
      </c>
      <c r="N955" s="44" t="s">
        <v>6569</v>
      </c>
      <c r="O955" s="44" t="s">
        <v>6578</v>
      </c>
      <c r="P955" s="44" t="s">
        <v>6713</v>
      </c>
      <c r="Q955" s="44" t="s">
        <v>6753</v>
      </c>
      <c r="R955" s="44" t="s">
        <v>44</v>
      </c>
      <c r="S955" s="44" t="s">
        <v>45</v>
      </c>
      <c r="T955" s="44" t="s">
        <v>46</v>
      </c>
      <c r="U955" s="44" t="s">
        <v>46</v>
      </c>
      <c r="V955" s="44" t="s">
        <v>47</v>
      </c>
      <c r="W955" s="44" t="s">
        <v>46</v>
      </c>
      <c r="X955" s="44" t="s">
        <v>46</v>
      </c>
      <c r="Y955" s="44" t="s">
        <v>46</v>
      </c>
      <c r="Z955" s="44" t="s">
        <v>46</v>
      </c>
      <c r="AA955" s="44" t="s">
        <v>46</v>
      </c>
      <c r="AB955" s="44" t="s">
        <v>6754</v>
      </c>
    </row>
    <row r="956" spans="1:28">
      <c r="A956" s="44" t="s">
        <v>637</v>
      </c>
      <c r="B956" s="44" t="s">
        <v>6562</v>
      </c>
      <c r="C956" s="44" t="s">
        <v>6563</v>
      </c>
      <c r="D956" s="44" t="s">
        <v>6755</v>
      </c>
      <c r="E956" s="44" t="s">
        <v>6756</v>
      </c>
      <c r="F956" s="44" t="s">
        <v>6757</v>
      </c>
      <c r="G956" s="44" t="s">
        <v>6758</v>
      </c>
      <c r="H956" s="44">
        <v>1490</v>
      </c>
      <c r="I956" s="44">
        <v>1490</v>
      </c>
      <c r="J956" s="44" t="s">
        <v>6752</v>
      </c>
      <c r="K956" s="44" t="s">
        <v>71</v>
      </c>
      <c r="L956" s="44" t="s">
        <v>38</v>
      </c>
      <c r="M956" s="44" t="s">
        <v>46</v>
      </c>
      <c r="N956" s="44" t="s">
        <v>6569</v>
      </c>
      <c r="O956" s="44" t="s">
        <v>4850</v>
      </c>
      <c r="P956" s="44" t="s">
        <v>6721</v>
      </c>
      <c r="Q956" s="44" t="s">
        <v>6753</v>
      </c>
      <c r="R956" s="44" t="s">
        <v>44</v>
      </c>
      <c r="S956" s="44" t="s">
        <v>45</v>
      </c>
      <c r="T956" s="44" t="s">
        <v>46</v>
      </c>
      <c r="U956" s="44" t="s">
        <v>46</v>
      </c>
      <c r="V956" s="44" t="s">
        <v>47</v>
      </c>
      <c r="W956" s="44" t="s">
        <v>46</v>
      </c>
      <c r="X956" s="44" t="s">
        <v>46</v>
      </c>
      <c r="Y956" s="44" t="s">
        <v>46</v>
      </c>
      <c r="Z956" s="44" t="s">
        <v>46</v>
      </c>
      <c r="AA956" s="44" t="s">
        <v>46</v>
      </c>
      <c r="AB956" s="44" t="s">
        <v>6754</v>
      </c>
    </row>
    <row r="957" spans="1:28">
      <c r="A957" s="44" t="s">
        <v>637</v>
      </c>
      <c r="B957" s="44" t="s">
        <v>6562</v>
      </c>
      <c r="C957" s="44" t="s">
        <v>6563</v>
      </c>
      <c r="D957" s="44" t="s">
        <v>6759</v>
      </c>
      <c r="E957" s="44" t="s">
        <v>6760</v>
      </c>
      <c r="F957" s="44" t="s">
        <v>6761</v>
      </c>
      <c r="G957" s="44" t="s">
        <v>6762</v>
      </c>
      <c r="H957" s="44">
        <v>1490</v>
      </c>
      <c r="I957" s="44">
        <v>1490</v>
      </c>
      <c r="J957" s="44" t="s">
        <v>453</v>
      </c>
      <c r="K957" s="44" t="s">
        <v>71</v>
      </c>
      <c r="L957" s="44" t="s">
        <v>38</v>
      </c>
      <c r="M957" s="44" t="s">
        <v>46</v>
      </c>
      <c r="N957" s="44" t="s">
        <v>6569</v>
      </c>
      <c r="O957" s="44" t="s">
        <v>6578</v>
      </c>
      <c r="P957" s="44" t="s">
        <v>46</v>
      </c>
      <c r="Q957" s="44" t="s">
        <v>6763</v>
      </c>
      <c r="R957" s="44" t="s">
        <v>44</v>
      </c>
      <c r="S957" s="44" t="s">
        <v>45</v>
      </c>
      <c r="T957" s="44" t="s">
        <v>46</v>
      </c>
      <c r="U957" s="44" t="s">
        <v>46</v>
      </c>
      <c r="V957" s="44" t="s">
        <v>47</v>
      </c>
      <c r="W957" s="44" t="s">
        <v>46</v>
      </c>
      <c r="X957" s="44" t="s">
        <v>46</v>
      </c>
      <c r="Y957" s="44" t="s">
        <v>46</v>
      </c>
      <c r="Z957" s="44" t="s">
        <v>46</v>
      </c>
      <c r="AA957" s="44" t="s">
        <v>46</v>
      </c>
      <c r="AB957" s="44" t="s">
        <v>6764</v>
      </c>
    </row>
    <row r="958" spans="1:28">
      <c r="A958" s="44" t="s">
        <v>637</v>
      </c>
      <c r="B958" s="44" t="s">
        <v>6562</v>
      </c>
      <c r="C958" s="44" t="s">
        <v>6563</v>
      </c>
      <c r="D958" s="44" t="s">
        <v>6765</v>
      </c>
      <c r="E958" s="44" t="s">
        <v>6766</v>
      </c>
      <c r="F958" s="44" t="s">
        <v>6767</v>
      </c>
      <c r="G958" s="44" t="s">
        <v>6768</v>
      </c>
      <c r="H958" s="44">
        <v>1490</v>
      </c>
      <c r="I958" s="44">
        <v>1490</v>
      </c>
      <c r="J958" s="44" t="s">
        <v>453</v>
      </c>
      <c r="K958" s="44" t="s">
        <v>71</v>
      </c>
      <c r="L958" s="44" t="s">
        <v>38</v>
      </c>
      <c r="M958" s="44" t="s">
        <v>46</v>
      </c>
      <c r="N958" s="44" t="s">
        <v>6569</v>
      </c>
      <c r="O958" s="44" t="s">
        <v>4850</v>
      </c>
      <c r="P958" s="44" t="s">
        <v>46</v>
      </c>
      <c r="Q958" s="44" t="s">
        <v>6763</v>
      </c>
      <c r="R958" s="44" t="s">
        <v>44</v>
      </c>
      <c r="S958" s="44" t="s">
        <v>45</v>
      </c>
      <c r="T958" s="44" t="s">
        <v>46</v>
      </c>
      <c r="U958" s="44" t="s">
        <v>46</v>
      </c>
      <c r="V958" s="44" t="s">
        <v>47</v>
      </c>
      <c r="W958" s="44" t="s">
        <v>46</v>
      </c>
      <c r="X958" s="44" t="s">
        <v>46</v>
      </c>
      <c r="Y958" s="44" t="s">
        <v>46</v>
      </c>
      <c r="Z958" s="44" t="s">
        <v>46</v>
      </c>
      <c r="AA958" s="44" t="s">
        <v>46</v>
      </c>
      <c r="AB958" s="44" t="s">
        <v>6764</v>
      </c>
    </row>
    <row r="959" spans="1:28">
      <c r="A959" s="44" t="s">
        <v>155</v>
      </c>
      <c r="B959" s="44" t="s">
        <v>379</v>
      </c>
      <c r="C959" s="44" t="s">
        <v>380</v>
      </c>
      <c r="D959" s="44" t="s">
        <v>6769</v>
      </c>
      <c r="E959" s="44" t="s">
        <v>6770</v>
      </c>
      <c r="F959" s="44" t="s">
        <v>6771</v>
      </c>
      <c r="G959" s="44" t="s">
        <v>6772</v>
      </c>
      <c r="H959" s="44">
        <v>8990</v>
      </c>
      <c r="I959" s="44">
        <v>4980</v>
      </c>
      <c r="J959" s="44" t="s">
        <v>6773</v>
      </c>
      <c r="K959" s="44" t="s">
        <v>123</v>
      </c>
      <c r="L959" s="44" t="s">
        <v>38</v>
      </c>
      <c r="M959" s="44" t="s">
        <v>6774</v>
      </c>
      <c r="N959" s="44" t="s">
        <v>1243</v>
      </c>
      <c r="O959" s="44" t="s">
        <v>287</v>
      </c>
      <c r="P959" s="44" t="s">
        <v>6775</v>
      </c>
      <c r="Q959" s="44" t="s">
        <v>6776</v>
      </c>
      <c r="R959" s="44" t="s">
        <v>44</v>
      </c>
      <c r="S959" s="44" t="s">
        <v>45</v>
      </c>
      <c r="T959" s="44" t="s">
        <v>46</v>
      </c>
      <c r="U959" s="44" t="s">
        <v>46</v>
      </c>
      <c r="V959" s="44" t="s">
        <v>47</v>
      </c>
      <c r="W959" s="44" t="s">
        <v>47</v>
      </c>
      <c r="X959" s="44" t="s">
        <v>46</v>
      </c>
      <c r="Y959" s="44" t="s">
        <v>46</v>
      </c>
      <c r="Z959" s="44" t="s">
        <v>46</v>
      </c>
      <c r="AA959" s="44" t="s">
        <v>46</v>
      </c>
      <c r="AB959" s="44" t="s">
        <v>6777</v>
      </c>
    </row>
    <row r="960" spans="1:28">
      <c r="A960" s="44" t="s">
        <v>166</v>
      </c>
      <c r="B960" s="44" t="s">
        <v>379</v>
      </c>
      <c r="C960" s="44" t="s">
        <v>380</v>
      </c>
      <c r="D960" s="44" t="s">
        <v>6778</v>
      </c>
      <c r="E960" s="44" t="s">
        <v>6779</v>
      </c>
      <c r="F960" s="44" t="s">
        <v>6780</v>
      </c>
      <c r="G960" s="44" t="s">
        <v>6781</v>
      </c>
      <c r="H960" s="44">
        <v>7990</v>
      </c>
      <c r="I960" s="44">
        <v>5680</v>
      </c>
      <c r="J960" s="44" t="s">
        <v>6782</v>
      </c>
      <c r="K960" s="44" t="s">
        <v>71</v>
      </c>
      <c r="L960" s="44" t="s">
        <v>38</v>
      </c>
      <c r="M960" s="44" t="s">
        <v>6783</v>
      </c>
      <c r="N960" s="44" t="s">
        <v>405</v>
      </c>
      <c r="O960" s="44" t="s">
        <v>287</v>
      </c>
      <c r="P960" s="44" t="s">
        <v>6784</v>
      </c>
      <c r="Q960" s="44" t="s">
        <v>6785</v>
      </c>
      <c r="R960" s="44" t="s">
        <v>44</v>
      </c>
      <c r="S960" s="44" t="s">
        <v>45</v>
      </c>
      <c r="T960" s="44" t="s">
        <v>46</v>
      </c>
      <c r="U960" s="44" t="s">
        <v>46</v>
      </c>
      <c r="V960" s="44" t="s">
        <v>47</v>
      </c>
      <c r="W960" s="44" t="s">
        <v>47</v>
      </c>
      <c r="X960" s="44" t="s">
        <v>46</v>
      </c>
      <c r="Y960" s="44" t="s">
        <v>46</v>
      </c>
      <c r="Z960" s="44" t="s">
        <v>46</v>
      </c>
      <c r="AA960" s="44" t="s">
        <v>46</v>
      </c>
      <c r="AB960" s="44" t="s">
        <v>6786</v>
      </c>
    </row>
    <row r="961" spans="1:28">
      <c r="A961" s="44" t="s">
        <v>166</v>
      </c>
      <c r="B961" s="44" t="s">
        <v>379</v>
      </c>
      <c r="C961" s="44" t="s">
        <v>380</v>
      </c>
      <c r="D961" s="44" t="s">
        <v>6787</v>
      </c>
      <c r="E961" s="44" t="s">
        <v>6788</v>
      </c>
      <c r="F961" s="44" t="s">
        <v>6789</v>
      </c>
      <c r="G961" s="44" t="s">
        <v>6790</v>
      </c>
      <c r="H961" s="44">
        <v>7990</v>
      </c>
      <c r="I961" s="44">
        <v>4480</v>
      </c>
      <c r="J961" s="44" t="s">
        <v>6791</v>
      </c>
      <c r="K961" s="44" t="s">
        <v>56</v>
      </c>
      <c r="L961" s="44" t="s">
        <v>38</v>
      </c>
      <c r="M961" s="44" t="s">
        <v>6792</v>
      </c>
      <c r="N961" s="44" t="s">
        <v>6793</v>
      </c>
      <c r="O961" s="44" t="s">
        <v>287</v>
      </c>
      <c r="P961" s="44" t="s">
        <v>6794</v>
      </c>
      <c r="Q961" s="44" t="s">
        <v>6795</v>
      </c>
      <c r="R961" s="44" t="s">
        <v>44</v>
      </c>
      <c r="S961" s="44" t="s">
        <v>45</v>
      </c>
      <c r="T961" s="44" t="s">
        <v>46</v>
      </c>
      <c r="U961" s="44" t="s">
        <v>46</v>
      </c>
      <c r="V961" s="44" t="s">
        <v>47</v>
      </c>
      <c r="W961" s="44" t="s">
        <v>47</v>
      </c>
      <c r="X961" s="44" t="s">
        <v>46</v>
      </c>
      <c r="Y961" s="44" t="s">
        <v>46</v>
      </c>
      <c r="Z961" s="44" t="s">
        <v>46</v>
      </c>
      <c r="AA961" s="44" t="s">
        <v>46</v>
      </c>
      <c r="AB961" s="44" t="s">
        <v>6796</v>
      </c>
    </row>
    <row r="962" spans="1:28">
      <c r="A962" s="44" t="s">
        <v>166</v>
      </c>
      <c r="B962" s="44" t="s">
        <v>379</v>
      </c>
      <c r="C962" s="44" t="s">
        <v>380</v>
      </c>
      <c r="D962" s="44" t="s">
        <v>6797</v>
      </c>
      <c r="E962" s="44" t="s">
        <v>6798</v>
      </c>
      <c r="F962" s="44" t="s">
        <v>6799</v>
      </c>
      <c r="G962" s="44" t="s">
        <v>6800</v>
      </c>
      <c r="H962" s="44">
        <v>7990</v>
      </c>
      <c r="I962" s="44">
        <v>4480</v>
      </c>
      <c r="J962" s="44" t="s">
        <v>6791</v>
      </c>
      <c r="K962" s="44" t="s">
        <v>56</v>
      </c>
      <c r="L962" s="44" t="s">
        <v>38</v>
      </c>
      <c r="M962" s="44" t="s">
        <v>6792</v>
      </c>
      <c r="N962" s="44" t="s">
        <v>6793</v>
      </c>
      <c r="O962" s="44" t="s">
        <v>3118</v>
      </c>
      <c r="P962" s="44" t="s">
        <v>6794</v>
      </c>
      <c r="Q962" s="44" t="s">
        <v>6795</v>
      </c>
      <c r="R962" s="44" t="s">
        <v>44</v>
      </c>
      <c r="S962" s="44" t="s">
        <v>45</v>
      </c>
      <c r="T962" s="44" t="s">
        <v>46</v>
      </c>
      <c r="U962" s="44" t="s">
        <v>46</v>
      </c>
      <c r="V962" s="44" t="s">
        <v>47</v>
      </c>
      <c r="W962" s="44" t="s">
        <v>47</v>
      </c>
      <c r="X962" s="44" t="s">
        <v>46</v>
      </c>
      <c r="Y962" s="44" t="s">
        <v>46</v>
      </c>
      <c r="Z962" s="44" t="s">
        <v>46</v>
      </c>
      <c r="AA962" s="44" t="s">
        <v>46</v>
      </c>
      <c r="AB962" s="44" t="s">
        <v>6796</v>
      </c>
    </row>
    <row r="963" spans="1:28">
      <c r="A963" s="44" t="s">
        <v>166</v>
      </c>
      <c r="B963" s="44" t="s">
        <v>379</v>
      </c>
      <c r="C963" s="44" t="s">
        <v>380</v>
      </c>
      <c r="D963" s="44" t="s">
        <v>6801</v>
      </c>
      <c r="E963" s="44" t="s">
        <v>6802</v>
      </c>
      <c r="F963" s="44" t="s">
        <v>6803</v>
      </c>
      <c r="G963" s="44" t="s">
        <v>6804</v>
      </c>
      <c r="H963" s="44">
        <v>4990</v>
      </c>
      <c r="I963" s="44">
        <v>1900</v>
      </c>
      <c r="J963" s="44" t="s">
        <v>201</v>
      </c>
      <c r="K963" s="44" t="s">
        <v>56</v>
      </c>
      <c r="L963" s="44" t="s">
        <v>38</v>
      </c>
      <c r="M963" s="44" t="s">
        <v>6805</v>
      </c>
      <c r="N963" s="44" t="s">
        <v>2876</v>
      </c>
      <c r="O963" s="44" t="s">
        <v>733</v>
      </c>
      <c r="P963" s="44" t="s">
        <v>6784</v>
      </c>
      <c r="Q963" s="44" t="s">
        <v>6806</v>
      </c>
      <c r="R963" s="44" t="s">
        <v>44</v>
      </c>
      <c r="S963" s="44" t="s">
        <v>45</v>
      </c>
      <c r="T963" s="44" t="s">
        <v>46</v>
      </c>
      <c r="U963" s="44" t="s">
        <v>46</v>
      </c>
      <c r="V963" s="44" t="s">
        <v>47</v>
      </c>
      <c r="W963" s="44" t="s">
        <v>47</v>
      </c>
      <c r="X963" s="44" t="s">
        <v>46</v>
      </c>
      <c r="Y963" s="44" t="s">
        <v>46</v>
      </c>
      <c r="Z963" s="44" t="s">
        <v>46</v>
      </c>
      <c r="AA963" s="44" t="s">
        <v>46</v>
      </c>
      <c r="AB963" s="44" t="s">
        <v>6807</v>
      </c>
    </row>
    <row r="964" spans="1:28">
      <c r="A964" s="44" t="s">
        <v>166</v>
      </c>
      <c r="B964" s="44" t="s">
        <v>379</v>
      </c>
      <c r="C964" s="44" t="s">
        <v>380</v>
      </c>
      <c r="D964" s="44" t="s">
        <v>6808</v>
      </c>
      <c r="E964" s="44" t="s">
        <v>6809</v>
      </c>
      <c r="F964" s="44" t="s">
        <v>6810</v>
      </c>
      <c r="G964" s="44" t="s">
        <v>6811</v>
      </c>
      <c r="H964" s="44">
        <v>2690</v>
      </c>
      <c r="I964" s="44">
        <v>2180</v>
      </c>
      <c r="J964" s="44" t="s">
        <v>6812</v>
      </c>
      <c r="K964" s="44" t="s">
        <v>181</v>
      </c>
      <c r="L964" s="44" t="s">
        <v>181</v>
      </c>
      <c r="M964" s="44" t="s">
        <v>6813</v>
      </c>
      <c r="N964" s="44" t="s">
        <v>455</v>
      </c>
      <c r="O964" s="44" t="s">
        <v>287</v>
      </c>
      <c r="P964" s="44" t="s">
        <v>6814</v>
      </c>
      <c r="Q964" s="44" t="s">
        <v>6815</v>
      </c>
      <c r="R964" s="44" t="s">
        <v>44</v>
      </c>
      <c r="S964" s="44" t="s">
        <v>45</v>
      </c>
      <c r="T964" s="44" t="s">
        <v>46</v>
      </c>
      <c r="U964" s="44" t="s">
        <v>46</v>
      </c>
      <c r="V964" s="44" t="s">
        <v>47</v>
      </c>
      <c r="W964" s="44" t="s">
        <v>47</v>
      </c>
      <c r="X964" s="44" t="s">
        <v>46</v>
      </c>
      <c r="Y964" s="44" t="s">
        <v>46</v>
      </c>
      <c r="Z964" s="44" t="s">
        <v>46</v>
      </c>
      <c r="AA964" s="44" t="s">
        <v>46</v>
      </c>
      <c r="AB964" s="44" t="s">
        <v>6816</v>
      </c>
    </row>
    <row r="965" spans="1:28">
      <c r="A965" s="44" t="s">
        <v>166</v>
      </c>
      <c r="B965" s="44" t="s">
        <v>379</v>
      </c>
      <c r="C965" s="44" t="s">
        <v>380</v>
      </c>
      <c r="D965" s="44" t="s">
        <v>6817</v>
      </c>
      <c r="E965" s="44" t="s">
        <v>6818</v>
      </c>
      <c r="F965" s="44" t="s">
        <v>6819</v>
      </c>
      <c r="G965" s="44" t="s">
        <v>6820</v>
      </c>
      <c r="H965" s="44">
        <v>1990</v>
      </c>
      <c r="I965" s="44">
        <v>1001</v>
      </c>
      <c r="J965" s="44" t="s">
        <v>1475</v>
      </c>
      <c r="K965" s="44" t="s">
        <v>37</v>
      </c>
      <c r="L965" s="44" t="s">
        <v>38</v>
      </c>
      <c r="M965" s="44" t="s">
        <v>6821</v>
      </c>
      <c r="N965" s="44" t="s">
        <v>455</v>
      </c>
      <c r="O965" s="44" t="s">
        <v>287</v>
      </c>
      <c r="P965" s="44" t="s">
        <v>6822</v>
      </c>
      <c r="Q965" s="44" t="s">
        <v>6823</v>
      </c>
      <c r="R965" s="44" t="s">
        <v>44</v>
      </c>
      <c r="S965" s="44" t="s">
        <v>45</v>
      </c>
      <c r="T965" s="44" t="s">
        <v>46</v>
      </c>
      <c r="U965" s="44" t="s">
        <v>46</v>
      </c>
      <c r="V965" s="44" t="s">
        <v>47</v>
      </c>
      <c r="W965" s="44" t="s">
        <v>47</v>
      </c>
      <c r="X965" s="44" t="s">
        <v>46</v>
      </c>
      <c r="Y965" s="44" t="s">
        <v>46</v>
      </c>
      <c r="Z965" s="44" t="s">
        <v>46</v>
      </c>
      <c r="AA965" s="44" t="s">
        <v>46</v>
      </c>
      <c r="AB965" s="44" t="s">
        <v>6824</v>
      </c>
    </row>
    <row r="966" spans="1:28">
      <c r="A966" s="44" t="s">
        <v>166</v>
      </c>
      <c r="B966" s="44" t="s">
        <v>379</v>
      </c>
      <c r="C966" s="44" t="s">
        <v>380</v>
      </c>
      <c r="D966" s="44" t="s">
        <v>6825</v>
      </c>
      <c r="E966" s="44" t="s">
        <v>6826</v>
      </c>
      <c r="F966" s="44" t="s">
        <v>6827</v>
      </c>
      <c r="G966" s="44" t="s">
        <v>6828</v>
      </c>
      <c r="H966" s="44">
        <v>4990</v>
      </c>
      <c r="I966" s="44">
        <v>2180</v>
      </c>
      <c r="J966" s="44" t="s">
        <v>4067</v>
      </c>
      <c r="K966" s="44" t="s">
        <v>56</v>
      </c>
      <c r="L966" s="44" t="s">
        <v>38</v>
      </c>
      <c r="M966" s="44" t="s">
        <v>6829</v>
      </c>
      <c r="N966" s="44" t="s">
        <v>387</v>
      </c>
      <c r="O966" s="44" t="s">
        <v>733</v>
      </c>
      <c r="P966" s="44" t="s">
        <v>6830</v>
      </c>
      <c r="Q966" s="44" t="s">
        <v>6831</v>
      </c>
      <c r="R966" s="44" t="s">
        <v>44</v>
      </c>
      <c r="S966" s="44" t="s">
        <v>45</v>
      </c>
      <c r="T966" s="44" t="s">
        <v>46</v>
      </c>
      <c r="U966" s="44" t="s">
        <v>46</v>
      </c>
      <c r="V966" s="44" t="s">
        <v>47</v>
      </c>
      <c r="W966" s="44" t="s">
        <v>47</v>
      </c>
      <c r="X966" s="44" t="s">
        <v>46</v>
      </c>
      <c r="Y966" s="44" t="s">
        <v>46</v>
      </c>
      <c r="Z966" s="44" t="s">
        <v>46</v>
      </c>
      <c r="AA966" s="44" t="s">
        <v>46</v>
      </c>
      <c r="AB966" s="44" t="s">
        <v>6832</v>
      </c>
    </row>
    <row r="967" spans="1:28">
      <c r="A967" s="44" t="s">
        <v>166</v>
      </c>
      <c r="B967" s="44" t="s">
        <v>379</v>
      </c>
      <c r="C967" s="44" t="s">
        <v>380</v>
      </c>
      <c r="D967" s="44" t="s">
        <v>6833</v>
      </c>
      <c r="E967" s="44" t="s">
        <v>6834</v>
      </c>
      <c r="F967" s="44" t="s">
        <v>6835</v>
      </c>
      <c r="G967" s="44" t="s">
        <v>6836</v>
      </c>
      <c r="H967" s="44">
        <v>4990</v>
      </c>
      <c r="I967" s="44">
        <v>3180</v>
      </c>
      <c r="J967" s="44" t="s">
        <v>3557</v>
      </c>
      <c r="K967" s="44" t="s">
        <v>56</v>
      </c>
      <c r="L967" s="44" t="s">
        <v>38</v>
      </c>
      <c r="M967" s="44" t="s">
        <v>6837</v>
      </c>
      <c r="N967" s="44" t="s">
        <v>455</v>
      </c>
      <c r="O967" s="44" t="s">
        <v>287</v>
      </c>
      <c r="P967" s="44" t="s">
        <v>6838</v>
      </c>
      <c r="Q967" s="44" t="s">
        <v>6839</v>
      </c>
      <c r="R967" s="44" t="s">
        <v>44</v>
      </c>
      <c r="S967" s="44" t="s">
        <v>45</v>
      </c>
      <c r="T967" s="44" t="s">
        <v>46</v>
      </c>
      <c r="U967" s="44" t="s">
        <v>46</v>
      </c>
      <c r="V967" s="44" t="s">
        <v>47</v>
      </c>
      <c r="W967" s="44" t="s">
        <v>47</v>
      </c>
      <c r="X967" s="44" t="s">
        <v>46</v>
      </c>
      <c r="Y967" s="44" t="s">
        <v>46</v>
      </c>
      <c r="Z967" s="44" t="s">
        <v>46</v>
      </c>
      <c r="AA967" s="44" t="s">
        <v>46</v>
      </c>
      <c r="AB967" s="44" t="s">
        <v>6840</v>
      </c>
    </row>
    <row r="968" spans="1:28">
      <c r="A968" s="44" t="s">
        <v>166</v>
      </c>
      <c r="B968" s="44" t="s">
        <v>379</v>
      </c>
      <c r="C968" s="44" t="s">
        <v>380</v>
      </c>
      <c r="D968" s="44" t="s">
        <v>6841</v>
      </c>
      <c r="E968" s="44" t="s">
        <v>6842</v>
      </c>
      <c r="F968" s="44" t="s">
        <v>6843</v>
      </c>
      <c r="G968" s="44" t="s">
        <v>6844</v>
      </c>
      <c r="H968" s="44">
        <v>4990</v>
      </c>
      <c r="I968" s="44">
        <v>1930</v>
      </c>
      <c r="J968" s="44" t="s">
        <v>201</v>
      </c>
      <c r="K968" s="44" t="s">
        <v>56</v>
      </c>
      <c r="L968" s="44" t="s">
        <v>38</v>
      </c>
      <c r="M968" s="44" t="s">
        <v>6845</v>
      </c>
      <c r="N968" s="44" t="s">
        <v>455</v>
      </c>
      <c r="O968" s="44" t="s">
        <v>287</v>
      </c>
      <c r="P968" s="44" t="s">
        <v>6846</v>
      </c>
      <c r="Q968" s="44" t="s">
        <v>6847</v>
      </c>
      <c r="R968" s="44" t="s">
        <v>44</v>
      </c>
      <c r="S968" s="44" t="s">
        <v>45</v>
      </c>
      <c r="T968" s="44" t="s">
        <v>46</v>
      </c>
      <c r="U968" s="44" t="s">
        <v>46</v>
      </c>
      <c r="V968" s="44" t="s">
        <v>47</v>
      </c>
      <c r="W968" s="44" t="s">
        <v>47</v>
      </c>
      <c r="X968" s="44" t="s">
        <v>46</v>
      </c>
      <c r="Y968" s="44" t="s">
        <v>46</v>
      </c>
      <c r="Z968" s="44" t="s">
        <v>46</v>
      </c>
      <c r="AA968" s="44" t="s">
        <v>46</v>
      </c>
      <c r="AB968" s="44" t="s">
        <v>6848</v>
      </c>
    </row>
    <row r="969" spans="1:28">
      <c r="A969" s="44" t="s">
        <v>166</v>
      </c>
      <c r="B969" s="44" t="s">
        <v>379</v>
      </c>
      <c r="C969" s="44" t="s">
        <v>380</v>
      </c>
      <c r="D969" s="44" t="s">
        <v>6849</v>
      </c>
      <c r="E969" s="44" t="s">
        <v>6850</v>
      </c>
      <c r="F969" s="44" t="s">
        <v>6851</v>
      </c>
      <c r="G969" s="44" t="s">
        <v>6852</v>
      </c>
      <c r="H969" s="44">
        <v>4990</v>
      </c>
      <c r="I969" s="44">
        <v>1930</v>
      </c>
      <c r="J969" s="44" t="s">
        <v>201</v>
      </c>
      <c r="K969" s="44" t="s">
        <v>56</v>
      </c>
      <c r="L969" s="44" t="s">
        <v>38</v>
      </c>
      <c r="M969" s="44" t="s">
        <v>6845</v>
      </c>
      <c r="N969" s="44" t="s">
        <v>455</v>
      </c>
      <c r="O969" s="44" t="s">
        <v>733</v>
      </c>
      <c r="P969" s="44" t="s">
        <v>6846</v>
      </c>
      <c r="Q969" s="44" t="s">
        <v>6847</v>
      </c>
      <c r="R969" s="44" t="s">
        <v>44</v>
      </c>
      <c r="S969" s="44" t="s">
        <v>45</v>
      </c>
      <c r="T969" s="44" t="s">
        <v>46</v>
      </c>
      <c r="U969" s="44" t="s">
        <v>46</v>
      </c>
      <c r="V969" s="44" t="s">
        <v>47</v>
      </c>
      <c r="W969" s="44" t="s">
        <v>47</v>
      </c>
      <c r="X969" s="44" t="s">
        <v>46</v>
      </c>
      <c r="Y969" s="44" t="s">
        <v>46</v>
      </c>
      <c r="Z969" s="44" t="s">
        <v>46</v>
      </c>
      <c r="AA969" s="44" t="s">
        <v>46</v>
      </c>
      <c r="AB969" s="44" t="s">
        <v>6848</v>
      </c>
    </row>
    <row r="970" spans="1:28">
      <c r="A970" s="44" t="s">
        <v>166</v>
      </c>
      <c r="B970" s="44" t="s">
        <v>379</v>
      </c>
      <c r="C970" s="44" t="s">
        <v>380</v>
      </c>
      <c r="D970" s="44" t="s">
        <v>6853</v>
      </c>
      <c r="E970" s="44" t="s">
        <v>6854</v>
      </c>
      <c r="F970" s="44" t="s">
        <v>6855</v>
      </c>
      <c r="G970" s="44" t="s">
        <v>6856</v>
      </c>
      <c r="H970" s="44">
        <v>3990</v>
      </c>
      <c r="I970" s="44">
        <v>2001</v>
      </c>
      <c r="J970" s="44" t="s">
        <v>160</v>
      </c>
      <c r="K970" s="44" t="s">
        <v>113</v>
      </c>
      <c r="L970" s="44" t="s">
        <v>38</v>
      </c>
      <c r="M970" s="44" t="s">
        <v>6857</v>
      </c>
      <c r="N970" s="44" t="s">
        <v>2762</v>
      </c>
      <c r="O970" s="44" t="s">
        <v>287</v>
      </c>
      <c r="P970" s="44" t="s">
        <v>6858</v>
      </c>
      <c r="Q970" s="44" t="s">
        <v>6859</v>
      </c>
      <c r="R970" s="44" t="s">
        <v>44</v>
      </c>
      <c r="S970" s="44" t="s">
        <v>45</v>
      </c>
      <c r="T970" s="44" t="s">
        <v>46</v>
      </c>
      <c r="U970" s="44" t="s">
        <v>46</v>
      </c>
      <c r="V970" s="44" t="s">
        <v>47</v>
      </c>
      <c r="W970" s="44" t="s">
        <v>47</v>
      </c>
      <c r="X970" s="44" t="s">
        <v>46</v>
      </c>
      <c r="Y970" s="44" t="s">
        <v>46</v>
      </c>
      <c r="Z970" s="44" t="s">
        <v>46</v>
      </c>
      <c r="AA970" s="44" t="s">
        <v>46</v>
      </c>
      <c r="AB970" s="44" t="s">
        <v>6860</v>
      </c>
    </row>
    <row r="971" spans="1:28">
      <c r="A971" s="44" t="s">
        <v>166</v>
      </c>
      <c r="B971" s="44" t="s">
        <v>379</v>
      </c>
      <c r="C971" s="44" t="s">
        <v>380</v>
      </c>
      <c r="D971" s="44" t="s">
        <v>6861</v>
      </c>
      <c r="E971" s="44" t="s">
        <v>6862</v>
      </c>
      <c r="F971" s="44" t="s">
        <v>6863</v>
      </c>
      <c r="G971" s="44" t="s">
        <v>6864</v>
      </c>
      <c r="H971" s="44">
        <v>3990</v>
      </c>
      <c r="I971" s="44">
        <v>2480</v>
      </c>
      <c r="J971" s="44" t="s">
        <v>385</v>
      </c>
      <c r="K971" s="44" t="s">
        <v>37</v>
      </c>
      <c r="L971" s="44" t="s">
        <v>38</v>
      </c>
      <c r="M971" s="44" t="s">
        <v>6865</v>
      </c>
      <c r="N971" s="44" t="s">
        <v>430</v>
      </c>
      <c r="O971" s="44" t="s">
        <v>41</v>
      </c>
      <c r="P971" s="44" t="s">
        <v>431</v>
      </c>
      <c r="Q971" s="44" t="s">
        <v>432</v>
      </c>
      <c r="R971" s="44" t="s">
        <v>44</v>
      </c>
      <c r="S971" s="44" t="s">
        <v>45</v>
      </c>
      <c r="T971" s="44" t="s">
        <v>46</v>
      </c>
      <c r="U971" s="44" t="s">
        <v>46</v>
      </c>
      <c r="V971" s="44" t="s">
        <v>47</v>
      </c>
      <c r="W971" s="44" t="s">
        <v>46</v>
      </c>
      <c r="X971" s="44" t="s">
        <v>46</v>
      </c>
      <c r="Y971" s="44" t="s">
        <v>46</v>
      </c>
      <c r="Z971" s="44" t="s">
        <v>46</v>
      </c>
      <c r="AA971" s="44" t="s">
        <v>46</v>
      </c>
      <c r="AB971" s="44" t="s">
        <v>433</v>
      </c>
    </row>
  </sheetData>
  <mergeCells count="1">
    <mergeCell ref="A1:L1"/>
  </mergeCells>
  <phoneticPr fontId="32"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55"/>
  <sheetViews>
    <sheetView workbookViewId="0"/>
  </sheetViews>
  <sheetFormatPr defaultRowHeight="15"/>
  <sheetData>
    <row r="1" spans="1:33">
      <c r="A1" s="45" t="s">
        <v>1</v>
      </c>
      <c r="B1" s="45" t="s">
        <v>6866</v>
      </c>
      <c r="C1" s="45" t="s">
        <v>3</v>
      </c>
      <c r="D1" s="45" t="s">
        <v>4</v>
      </c>
      <c r="E1" s="45" t="s">
        <v>5</v>
      </c>
      <c r="F1" s="45" t="s">
        <v>6</v>
      </c>
      <c r="G1" s="45" t="s">
        <v>7</v>
      </c>
      <c r="H1" s="45" t="s">
        <v>8</v>
      </c>
      <c r="I1" s="45" t="s">
        <v>9</v>
      </c>
      <c r="J1" s="45" t="s">
        <v>12</v>
      </c>
      <c r="K1" s="45" t="s">
        <v>13</v>
      </c>
      <c r="L1" s="45" t="s">
        <v>14</v>
      </c>
      <c r="M1" s="45" t="s">
        <v>15</v>
      </c>
      <c r="N1" s="45" t="s">
        <v>16</v>
      </c>
      <c r="O1" s="45" t="s">
        <v>17</v>
      </c>
      <c r="P1" s="45" t="s">
        <v>18</v>
      </c>
      <c r="Q1" s="45" t="s">
        <v>19</v>
      </c>
      <c r="R1" s="45" t="s">
        <v>20</v>
      </c>
      <c r="S1" s="45" t="s">
        <v>22</v>
      </c>
      <c r="T1" s="45" t="s">
        <v>23</v>
      </c>
      <c r="U1" s="45" t="s">
        <v>24</v>
      </c>
      <c r="V1" s="45" t="s">
        <v>25</v>
      </c>
      <c r="W1" s="45" t="s">
        <v>6867</v>
      </c>
      <c r="X1" s="45" t="s">
        <v>28</v>
      </c>
      <c r="Y1" s="45" t="s">
        <v>6868</v>
      </c>
      <c r="Z1" s="45" t="s">
        <v>6869</v>
      </c>
      <c r="AA1" s="45" t="s">
        <v>6870</v>
      </c>
      <c r="AB1" s="45" t="s">
        <v>6871</v>
      </c>
      <c r="AC1" s="45" t="s">
        <v>6872</v>
      </c>
      <c r="AD1" s="45" t="s">
        <v>6873</v>
      </c>
      <c r="AE1" s="45" t="s">
        <v>6874</v>
      </c>
      <c r="AF1" s="45" t="s">
        <v>26</v>
      </c>
      <c r="AG1" s="45" t="s">
        <v>27</v>
      </c>
    </row>
    <row r="2" spans="1:33">
      <c r="A2" s="44" t="s">
        <v>6875</v>
      </c>
      <c r="B2" s="44" t="s">
        <v>6876</v>
      </c>
      <c r="C2" s="44" t="s">
        <v>31</v>
      </c>
      <c r="D2" s="44" t="s">
        <v>6877</v>
      </c>
      <c r="E2" s="44" t="s">
        <v>6878</v>
      </c>
      <c r="F2" s="44" t="s">
        <v>6879</v>
      </c>
      <c r="G2" s="44" t="s">
        <v>6880</v>
      </c>
      <c r="H2" s="44">
        <v>79900</v>
      </c>
      <c r="I2" s="44">
        <v>75410</v>
      </c>
      <c r="J2" s="44" t="s">
        <v>38</v>
      </c>
      <c r="K2" s="44" t="s">
        <v>6881</v>
      </c>
      <c r="L2" s="44" t="s">
        <v>6882</v>
      </c>
      <c r="M2" s="44" t="s">
        <v>41</v>
      </c>
      <c r="N2" s="44" t="s">
        <v>6883</v>
      </c>
      <c r="O2" s="44" t="s">
        <v>6884</v>
      </c>
      <c r="P2" s="44" t="s">
        <v>61</v>
      </c>
      <c r="Q2" s="44" t="s">
        <v>6885</v>
      </c>
      <c r="R2" s="44" t="s">
        <v>63</v>
      </c>
      <c r="S2" s="44" t="s">
        <v>6886</v>
      </c>
      <c r="T2" s="44" t="s">
        <v>1019</v>
      </c>
      <c r="U2" s="44" t="s">
        <v>46</v>
      </c>
      <c r="V2" s="44" t="s">
        <v>46</v>
      </c>
      <c r="W2" s="44" t="s">
        <v>46</v>
      </c>
      <c r="X2" s="44" t="s">
        <v>6887</v>
      </c>
      <c r="Y2" s="44" t="s">
        <v>6888</v>
      </c>
      <c r="Z2" s="44" t="s">
        <v>46</v>
      </c>
      <c r="AA2" s="44" t="s">
        <v>6889</v>
      </c>
      <c r="AB2" s="44" t="s">
        <v>6890</v>
      </c>
      <c r="AC2" s="44" t="s">
        <v>46</v>
      </c>
      <c r="AD2" s="44" t="s">
        <v>46</v>
      </c>
      <c r="AE2" s="44" t="s">
        <v>6888</v>
      </c>
      <c r="AF2" s="44">
        <v>11</v>
      </c>
      <c r="AG2" s="44">
        <v>2000</v>
      </c>
    </row>
    <row r="3" spans="1:33">
      <c r="A3" s="44" t="s">
        <v>6875</v>
      </c>
      <c r="B3" s="44" t="s">
        <v>6876</v>
      </c>
      <c r="C3" s="44" t="s">
        <v>31</v>
      </c>
      <c r="D3" s="44" t="s">
        <v>6891</v>
      </c>
      <c r="E3" s="44" t="s">
        <v>6892</v>
      </c>
      <c r="F3" s="44" t="s">
        <v>6893</v>
      </c>
      <c r="G3" s="44" t="s">
        <v>6894</v>
      </c>
      <c r="H3" s="44">
        <v>20500</v>
      </c>
      <c r="I3" s="44">
        <v>18000</v>
      </c>
      <c r="J3" s="44" t="s">
        <v>38</v>
      </c>
      <c r="K3" s="44" t="s">
        <v>6895</v>
      </c>
      <c r="L3" s="44" t="s">
        <v>6896</v>
      </c>
      <c r="M3" s="44" t="s">
        <v>287</v>
      </c>
      <c r="N3" s="44" t="s">
        <v>6897</v>
      </c>
      <c r="O3" s="44" t="s">
        <v>6898</v>
      </c>
      <c r="P3" s="44" t="s">
        <v>61</v>
      </c>
      <c r="Q3" s="44" t="s">
        <v>6885</v>
      </c>
      <c r="R3" s="44" t="s">
        <v>63</v>
      </c>
      <c r="S3" s="44" t="s">
        <v>6899</v>
      </c>
      <c r="T3" s="44" t="s">
        <v>1019</v>
      </c>
      <c r="U3" s="44" t="s">
        <v>46</v>
      </c>
      <c r="V3" s="44" t="s">
        <v>6900</v>
      </c>
      <c r="W3" s="44" t="s">
        <v>6900</v>
      </c>
      <c r="X3" s="44" t="s">
        <v>6901</v>
      </c>
      <c r="Y3" s="44" t="s">
        <v>6902</v>
      </c>
      <c r="Z3" s="44" t="s">
        <v>46</v>
      </c>
      <c r="AA3" s="44" t="s">
        <v>6903</v>
      </c>
      <c r="AB3" s="44" t="s">
        <v>46</v>
      </c>
      <c r="AC3" s="44" t="s">
        <v>46</v>
      </c>
      <c r="AD3" s="44" t="s">
        <v>46</v>
      </c>
      <c r="AE3" s="44" t="s">
        <v>6902</v>
      </c>
      <c r="AF3" s="44">
        <v>2.2000000000000002</v>
      </c>
      <c r="AG3" s="44">
        <v>1600</v>
      </c>
    </row>
    <row r="4" spans="1:33">
      <c r="A4" s="44" t="s">
        <v>6875</v>
      </c>
      <c r="B4" s="44" t="s">
        <v>6876</v>
      </c>
      <c r="C4" s="44" t="s">
        <v>31</v>
      </c>
      <c r="D4" s="44" t="s">
        <v>6904</v>
      </c>
      <c r="E4" s="44" t="s">
        <v>6905</v>
      </c>
      <c r="F4" s="44" t="s">
        <v>6906</v>
      </c>
      <c r="G4" s="44" t="s">
        <v>6907</v>
      </c>
      <c r="H4" s="44">
        <v>24000</v>
      </c>
      <c r="I4" s="44">
        <v>20600</v>
      </c>
      <c r="J4" s="44" t="s">
        <v>38</v>
      </c>
      <c r="K4" s="44" t="s">
        <v>6895</v>
      </c>
      <c r="L4" s="44" t="s">
        <v>6896</v>
      </c>
      <c r="M4" s="44" t="s">
        <v>287</v>
      </c>
      <c r="N4" s="44" t="s">
        <v>6908</v>
      </c>
      <c r="O4" s="44" t="s">
        <v>6898</v>
      </c>
      <c r="P4" s="44" t="s">
        <v>61</v>
      </c>
      <c r="Q4" s="44" t="s">
        <v>6885</v>
      </c>
      <c r="R4" s="44" t="s">
        <v>63</v>
      </c>
      <c r="S4" s="44" t="s">
        <v>6899</v>
      </c>
      <c r="T4" s="44" t="s">
        <v>1019</v>
      </c>
      <c r="U4" s="44" t="s">
        <v>46</v>
      </c>
      <c r="V4" s="44" t="s">
        <v>6900</v>
      </c>
      <c r="W4" s="44" t="s">
        <v>6900</v>
      </c>
      <c r="X4" s="44" t="s">
        <v>6901</v>
      </c>
      <c r="Y4" s="44" t="s">
        <v>6909</v>
      </c>
      <c r="Z4" s="44" t="s">
        <v>46</v>
      </c>
      <c r="AA4" s="44" t="s">
        <v>6910</v>
      </c>
      <c r="AB4" s="44" t="s">
        <v>46</v>
      </c>
      <c r="AC4" s="44" t="s">
        <v>46</v>
      </c>
      <c r="AD4" s="44" t="s">
        <v>46</v>
      </c>
      <c r="AE4" s="44" t="s">
        <v>6909</v>
      </c>
      <c r="AF4" s="44">
        <v>3</v>
      </c>
      <c r="AG4" s="44">
        <v>1600</v>
      </c>
    </row>
    <row r="5" spans="1:33">
      <c r="A5" s="44" t="s">
        <v>6875</v>
      </c>
      <c r="B5" s="44" t="s">
        <v>6876</v>
      </c>
      <c r="C5" s="44" t="s">
        <v>31</v>
      </c>
      <c r="D5" s="44" t="s">
        <v>6911</v>
      </c>
      <c r="E5" s="44" t="s">
        <v>6912</v>
      </c>
      <c r="F5" s="44" t="s">
        <v>6913</v>
      </c>
      <c r="G5" s="44" t="s">
        <v>6914</v>
      </c>
      <c r="H5" s="44">
        <v>30400</v>
      </c>
      <c r="I5" s="44">
        <v>25990</v>
      </c>
      <c r="J5" s="44" t="s">
        <v>38</v>
      </c>
      <c r="K5" s="44" t="s">
        <v>6915</v>
      </c>
      <c r="L5" s="44" t="s">
        <v>6896</v>
      </c>
      <c r="M5" s="44" t="s">
        <v>287</v>
      </c>
      <c r="N5" s="44" t="s">
        <v>6916</v>
      </c>
      <c r="O5" s="44" t="s">
        <v>6898</v>
      </c>
      <c r="P5" s="44" t="s">
        <v>61</v>
      </c>
      <c r="Q5" s="44" t="s">
        <v>6885</v>
      </c>
      <c r="R5" s="44" t="s">
        <v>6197</v>
      </c>
      <c r="S5" s="44" t="s">
        <v>6899</v>
      </c>
      <c r="T5" s="44" t="s">
        <v>1019</v>
      </c>
      <c r="U5" s="44" t="s">
        <v>46</v>
      </c>
      <c r="V5" s="44" t="s">
        <v>6900</v>
      </c>
      <c r="W5" s="44" t="s">
        <v>6900</v>
      </c>
      <c r="X5" s="44" t="s">
        <v>6901</v>
      </c>
      <c r="Y5" s="44" t="s">
        <v>6917</v>
      </c>
      <c r="Z5" s="44" t="s">
        <v>46</v>
      </c>
      <c r="AA5" s="44" t="s">
        <v>6918</v>
      </c>
      <c r="AB5" s="44" t="s">
        <v>46</v>
      </c>
      <c r="AC5" s="44" t="s">
        <v>46</v>
      </c>
      <c r="AD5" s="44" t="s">
        <v>46</v>
      </c>
      <c r="AE5" s="44" t="s">
        <v>6917</v>
      </c>
      <c r="AF5" s="44">
        <v>3.6</v>
      </c>
      <c r="AG5" s="44">
        <v>2000</v>
      </c>
    </row>
    <row r="6" spans="1:33">
      <c r="A6" s="44" t="s">
        <v>6875</v>
      </c>
      <c r="B6" s="44" t="s">
        <v>6876</v>
      </c>
      <c r="C6" s="44" t="s">
        <v>31</v>
      </c>
      <c r="D6" s="44" t="s">
        <v>6919</v>
      </c>
      <c r="E6" s="44" t="s">
        <v>6920</v>
      </c>
      <c r="F6" s="44" t="s">
        <v>6921</v>
      </c>
      <c r="G6" s="44" t="s">
        <v>6922</v>
      </c>
      <c r="H6" s="44">
        <v>34300</v>
      </c>
      <c r="I6" s="44">
        <v>27400</v>
      </c>
      <c r="J6" s="44" t="s">
        <v>38</v>
      </c>
      <c r="K6" s="44" t="s">
        <v>6923</v>
      </c>
      <c r="L6" s="44" t="s">
        <v>6896</v>
      </c>
      <c r="M6" s="44" t="s">
        <v>287</v>
      </c>
      <c r="N6" s="44" t="s">
        <v>6924</v>
      </c>
      <c r="O6" s="44" t="s">
        <v>6925</v>
      </c>
      <c r="P6" s="44" t="s">
        <v>61</v>
      </c>
      <c r="Q6" s="44" t="s">
        <v>6885</v>
      </c>
      <c r="R6" s="44" t="s">
        <v>63</v>
      </c>
      <c r="S6" s="44" t="s">
        <v>6899</v>
      </c>
      <c r="T6" s="44" t="s">
        <v>1019</v>
      </c>
      <c r="U6" s="44" t="s">
        <v>46</v>
      </c>
      <c r="V6" s="44" t="s">
        <v>6900</v>
      </c>
      <c r="W6" s="44" t="s">
        <v>6900</v>
      </c>
      <c r="X6" s="44" t="s">
        <v>6901</v>
      </c>
      <c r="Y6" s="44" t="s">
        <v>6926</v>
      </c>
      <c r="Z6" s="44" t="s">
        <v>46</v>
      </c>
      <c r="AA6" s="44" t="s">
        <v>6927</v>
      </c>
      <c r="AB6" s="44" t="s">
        <v>46</v>
      </c>
      <c r="AC6" s="44" t="s">
        <v>46</v>
      </c>
      <c r="AD6" s="44" t="s">
        <v>46</v>
      </c>
      <c r="AE6" s="44" t="s">
        <v>6926</v>
      </c>
      <c r="AF6" s="44">
        <v>4.2</v>
      </c>
      <c r="AG6" s="44">
        <v>2000</v>
      </c>
    </row>
    <row r="7" spans="1:33">
      <c r="A7" s="44" t="s">
        <v>6875</v>
      </c>
      <c r="B7" s="44" t="s">
        <v>6876</v>
      </c>
      <c r="C7" s="44" t="s">
        <v>31</v>
      </c>
      <c r="D7" s="44" t="s">
        <v>6928</v>
      </c>
      <c r="E7" s="44" t="s">
        <v>6929</v>
      </c>
      <c r="F7" s="44" t="s">
        <v>6930</v>
      </c>
      <c r="G7" s="44" t="s">
        <v>6931</v>
      </c>
      <c r="H7" s="44">
        <v>38400</v>
      </c>
      <c r="I7" s="44">
        <v>31800</v>
      </c>
      <c r="J7" s="44" t="s">
        <v>38</v>
      </c>
      <c r="K7" s="44" t="s">
        <v>6923</v>
      </c>
      <c r="L7" s="44" t="s">
        <v>6896</v>
      </c>
      <c r="M7" s="44" t="s">
        <v>287</v>
      </c>
      <c r="N7" s="44" t="s">
        <v>6932</v>
      </c>
      <c r="O7" s="44" t="s">
        <v>6925</v>
      </c>
      <c r="P7" s="44" t="s">
        <v>61</v>
      </c>
      <c r="Q7" s="44" t="s">
        <v>6885</v>
      </c>
      <c r="R7" s="44" t="s">
        <v>63</v>
      </c>
      <c r="S7" s="44" t="s">
        <v>6899</v>
      </c>
      <c r="T7" s="44" t="s">
        <v>1019</v>
      </c>
      <c r="U7" s="44" t="s">
        <v>46</v>
      </c>
      <c r="V7" s="44" t="s">
        <v>6900</v>
      </c>
      <c r="W7" s="44" t="s">
        <v>6900</v>
      </c>
      <c r="X7" s="44" t="s">
        <v>6901</v>
      </c>
      <c r="Y7" s="44" t="s">
        <v>6933</v>
      </c>
      <c r="Z7" s="44" t="s">
        <v>46</v>
      </c>
      <c r="AA7" s="44" t="s">
        <v>6934</v>
      </c>
      <c r="AB7" s="44" t="s">
        <v>46</v>
      </c>
      <c r="AC7" s="44" t="s">
        <v>46</v>
      </c>
      <c r="AD7" s="44" t="s">
        <v>46</v>
      </c>
      <c r="AE7" s="44" t="s">
        <v>6933</v>
      </c>
      <c r="AF7" s="44">
        <v>5.5</v>
      </c>
      <c r="AG7" s="44">
        <v>2000</v>
      </c>
    </row>
    <row r="8" spans="1:33">
      <c r="A8" s="44" t="s">
        <v>6875</v>
      </c>
      <c r="B8" s="44" t="s">
        <v>6876</v>
      </c>
      <c r="C8" s="44" t="s">
        <v>31</v>
      </c>
      <c r="D8" s="44" t="s">
        <v>6935</v>
      </c>
      <c r="E8" s="44" t="s">
        <v>6936</v>
      </c>
      <c r="F8" s="44" t="s">
        <v>6937</v>
      </c>
      <c r="G8" s="44" t="s">
        <v>6938</v>
      </c>
      <c r="H8" s="44">
        <v>68900</v>
      </c>
      <c r="I8" s="44">
        <v>56750</v>
      </c>
      <c r="J8" s="44" t="s">
        <v>38</v>
      </c>
      <c r="K8" s="44" t="s">
        <v>6939</v>
      </c>
      <c r="L8" s="44" t="s">
        <v>6940</v>
      </c>
      <c r="M8" s="44" t="s">
        <v>41</v>
      </c>
      <c r="N8" s="44" t="s">
        <v>6941</v>
      </c>
      <c r="O8" s="44" t="s">
        <v>6942</v>
      </c>
      <c r="P8" s="44" t="s">
        <v>61</v>
      </c>
      <c r="Q8" s="44" t="s">
        <v>6885</v>
      </c>
      <c r="R8" s="44" t="s">
        <v>63</v>
      </c>
      <c r="S8" s="44" t="s">
        <v>48</v>
      </c>
      <c r="T8" s="44" t="s">
        <v>1019</v>
      </c>
      <c r="U8" s="44" t="s">
        <v>46</v>
      </c>
      <c r="V8" s="44" t="s">
        <v>46</v>
      </c>
      <c r="W8" s="44" t="s">
        <v>46</v>
      </c>
      <c r="X8" s="44" t="s">
        <v>6943</v>
      </c>
      <c r="Y8" s="44" t="s">
        <v>6944</v>
      </c>
      <c r="Z8" s="44" t="s">
        <v>6945</v>
      </c>
      <c r="AA8" s="44" t="s">
        <v>6946</v>
      </c>
      <c r="AB8" s="44" t="s">
        <v>6909</v>
      </c>
      <c r="AC8" s="44" t="s">
        <v>46</v>
      </c>
      <c r="AD8" s="44" t="s">
        <v>46</v>
      </c>
      <c r="AE8" s="44" t="s">
        <v>6944</v>
      </c>
      <c r="AF8" s="44">
        <v>2.8</v>
      </c>
      <c r="AG8" s="44">
        <v>1600</v>
      </c>
    </row>
    <row r="9" spans="1:33">
      <c r="A9" s="44" t="s">
        <v>6875</v>
      </c>
      <c r="B9" s="44" t="s">
        <v>6876</v>
      </c>
      <c r="C9" s="44" t="s">
        <v>31</v>
      </c>
      <c r="D9" s="44" t="s">
        <v>6947</v>
      </c>
      <c r="E9" s="44" t="s">
        <v>6948</v>
      </c>
      <c r="F9" s="44" t="s">
        <v>6949</v>
      </c>
      <c r="G9" s="44" t="s">
        <v>6950</v>
      </c>
      <c r="H9" s="44">
        <v>55800</v>
      </c>
      <c r="I9" s="44">
        <v>45200</v>
      </c>
      <c r="J9" s="44" t="s">
        <v>181</v>
      </c>
      <c r="K9" s="44" t="s">
        <v>6951</v>
      </c>
      <c r="L9" s="44" t="s">
        <v>6952</v>
      </c>
      <c r="M9" s="44" t="s">
        <v>41</v>
      </c>
      <c r="N9" s="44" t="s">
        <v>6953</v>
      </c>
      <c r="O9" s="44" t="s">
        <v>6954</v>
      </c>
      <c r="P9" s="44" t="s">
        <v>61</v>
      </c>
      <c r="Q9" s="44" t="s">
        <v>6885</v>
      </c>
      <c r="R9" s="44" t="s">
        <v>63</v>
      </c>
      <c r="S9" s="44" t="s">
        <v>48</v>
      </c>
      <c r="T9" s="44" t="s">
        <v>1019</v>
      </c>
      <c r="U9" s="44" t="s">
        <v>46</v>
      </c>
      <c r="V9" s="44" t="s">
        <v>46</v>
      </c>
      <c r="W9" s="44" t="s">
        <v>46</v>
      </c>
      <c r="X9" s="44" t="s">
        <v>6955</v>
      </c>
      <c r="Y9" s="44" t="s">
        <v>6956</v>
      </c>
      <c r="Z9" s="44" t="s">
        <v>6957</v>
      </c>
      <c r="AA9" s="44" t="s">
        <v>6958</v>
      </c>
      <c r="AB9" s="44" t="s">
        <v>6909</v>
      </c>
      <c r="AC9" s="44" t="s">
        <v>46</v>
      </c>
      <c r="AD9" s="44" t="s">
        <v>46</v>
      </c>
      <c r="AE9" s="44" t="s">
        <v>6956</v>
      </c>
      <c r="AF9" s="44">
        <v>5.6</v>
      </c>
      <c r="AG9" s="44">
        <v>2000</v>
      </c>
    </row>
    <row r="10" spans="1:33">
      <c r="A10" s="44" t="s">
        <v>6875</v>
      </c>
      <c r="B10" s="44" t="s">
        <v>6876</v>
      </c>
      <c r="C10" s="44" t="s">
        <v>31</v>
      </c>
      <c r="D10" s="44" t="s">
        <v>6959</v>
      </c>
      <c r="E10" s="44" t="s">
        <v>6960</v>
      </c>
      <c r="F10" s="44" t="s">
        <v>6961</v>
      </c>
      <c r="G10" s="44" t="s">
        <v>6962</v>
      </c>
      <c r="H10" s="44">
        <v>34500</v>
      </c>
      <c r="I10" s="44">
        <v>29900</v>
      </c>
      <c r="J10" s="44" t="s">
        <v>367</v>
      </c>
      <c r="K10" s="44" t="s">
        <v>6963</v>
      </c>
      <c r="L10" s="44" t="s">
        <v>6964</v>
      </c>
      <c r="M10" s="44" t="s">
        <v>41</v>
      </c>
      <c r="N10" s="44" t="s">
        <v>6916</v>
      </c>
      <c r="O10" s="44" t="s">
        <v>6965</v>
      </c>
      <c r="P10" s="44" t="s">
        <v>61</v>
      </c>
      <c r="Q10" s="44" t="s">
        <v>6885</v>
      </c>
      <c r="R10" s="44" t="s">
        <v>63</v>
      </c>
      <c r="S10" s="44" t="s">
        <v>48</v>
      </c>
      <c r="T10" s="44" t="s">
        <v>1019</v>
      </c>
      <c r="U10" s="44" t="s">
        <v>46</v>
      </c>
      <c r="V10" s="44" t="s">
        <v>46</v>
      </c>
      <c r="W10" s="44" t="s">
        <v>46</v>
      </c>
      <c r="X10" s="44" t="s">
        <v>6966</v>
      </c>
      <c r="Y10" s="44" t="s">
        <v>6917</v>
      </c>
      <c r="Z10" s="44" t="s">
        <v>6917</v>
      </c>
      <c r="AA10" s="44" t="s">
        <v>6967</v>
      </c>
      <c r="AB10" s="44" t="s">
        <v>6909</v>
      </c>
      <c r="AC10" s="44" t="s">
        <v>46</v>
      </c>
      <c r="AD10" s="44" t="s">
        <v>46</v>
      </c>
      <c r="AE10" s="44" t="s">
        <v>6917</v>
      </c>
      <c r="AF10" s="44">
        <v>3.6</v>
      </c>
      <c r="AG10" s="44">
        <v>2000</v>
      </c>
    </row>
    <row r="11" spans="1:33">
      <c r="A11" s="44" t="s">
        <v>6875</v>
      </c>
      <c r="B11" s="44" t="s">
        <v>6876</v>
      </c>
      <c r="C11" s="44" t="s">
        <v>31</v>
      </c>
      <c r="D11" s="44" t="s">
        <v>6968</v>
      </c>
      <c r="E11" s="44" t="s">
        <v>6969</v>
      </c>
      <c r="F11" s="44" t="s">
        <v>6970</v>
      </c>
      <c r="G11" s="44" t="s">
        <v>6971</v>
      </c>
      <c r="H11" s="44">
        <v>36900</v>
      </c>
      <c r="I11" s="44">
        <v>32900</v>
      </c>
      <c r="J11" s="44" t="s">
        <v>367</v>
      </c>
      <c r="K11" s="44" t="s">
        <v>6963</v>
      </c>
      <c r="L11" s="44" t="s">
        <v>6964</v>
      </c>
      <c r="M11" s="44" t="s">
        <v>41</v>
      </c>
      <c r="N11" s="44" t="s">
        <v>6924</v>
      </c>
      <c r="O11" s="44" t="s">
        <v>6972</v>
      </c>
      <c r="P11" s="44" t="s">
        <v>61</v>
      </c>
      <c r="Q11" s="44" t="s">
        <v>6885</v>
      </c>
      <c r="R11" s="44" t="s">
        <v>63</v>
      </c>
      <c r="S11" s="44" t="s">
        <v>48</v>
      </c>
      <c r="T11" s="44" t="s">
        <v>1019</v>
      </c>
      <c r="U11" s="44" t="s">
        <v>46</v>
      </c>
      <c r="V11" s="44" t="s">
        <v>46</v>
      </c>
      <c r="W11" s="44" t="s">
        <v>46</v>
      </c>
      <c r="X11" s="44" t="s">
        <v>6973</v>
      </c>
      <c r="Y11" s="44" t="s">
        <v>6974</v>
      </c>
      <c r="Z11" s="44" t="s">
        <v>6974</v>
      </c>
      <c r="AA11" s="44" t="s">
        <v>6975</v>
      </c>
      <c r="AB11" s="44" t="s">
        <v>6909</v>
      </c>
      <c r="AC11" s="44" t="s">
        <v>46</v>
      </c>
      <c r="AD11" s="44" t="s">
        <v>46</v>
      </c>
      <c r="AE11" s="44" t="s">
        <v>6974</v>
      </c>
      <c r="AF11" s="44">
        <v>4.0999999999999996</v>
      </c>
      <c r="AG11" s="44">
        <v>2000</v>
      </c>
    </row>
    <row r="12" spans="1:33">
      <c r="A12" s="44" t="s">
        <v>6875</v>
      </c>
      <c r="B12" s="44" t="s">
        <v>6876</v>
      </c>
      <c r="C12" s="44" t="s">
        <v>31</v>
      </c>
      <c r="D12" s="44" t="s">
        <v>6976</v>
      </c>
      <c r="E12" s="44" t="s">
        <v>6977</v>
      </c>
      <c r="F12" s="44" t="s">
        <v>6978</v>
      </c>
      <c r="G12" s="44" t="s">
        <v>6979</v>
      </c>
      <c r="H12" s="44">
        <v>43900</v>
      </c>
      <c r="I12" s="44">
        <v>39800</v>
      </c>
      <c r="J12" s="44" t="s">
        <v>367</v>
      </c>
      <c r="K12" s="44" t="s">
        <v>6963</v>
      </c>
      <c r="L12" s="44" t="s">
        <v>6964</v>
      </c>
      <c r="M12" s="44" t="s">
        <v>41</v>
      </c>
      <c r="N12" s="44" t="s">
        <v>6980</v>
      </c>
      <c r="O12" s="44" t="s">
        <v>6972</v>
      </c>
      <c r="P12" s="44" t="s">
        <v>61</v>
      </c>
      <c r="Q12" s="44" t="s">
        <v>6885</v>
      </c>
      <c r="R12" s="44" t="s">
        <v>63</v>
      </c>
      <c r="S12" s="44" t="s">
        <v>48</v>
      </c>
      <c r="T12" s="44" t="s">
        <v>1019</v>
      </c>
      <c r="U12" s="44" t="s">
        <v>46</v>
      </c>
      <c r="V12" s="44" t="s">
        <v>46</v>
      </c>
      <c r="W12" s="44" t="s">
        <v>46</v>
      </c>
      <c r="X12" s="44" t="s">
        <v>6973</v>
      </c>
      <c r="Y12" s="44" t="s">
        <v>6981</v>
      </c>
      <c r="Z12" s="44" t="s">
        <v>6981</v>
      </c>
      <c r="AA12" s="44" t="s">
        <v>6956</v>
      </c>
      <c r="AB12" s="44" t="s">
        <v>6909</v>
      </c>
      <c r="AC12" s="44" t="s">
        <v>46</v>
      </c>
      <c r="AD12" s="44" t="s">
        <v>46</v>
      </c>
      <c r="AE12" s="44" t="s">
        <v>6981</v>
      </c>
      <c r="AF12" s="44">
        <v>5</v>
      </c>
      <c r="AG12" s="44">
        <v>2000</v>
      </c>
    </row>
    <row r="13" spans="1:33">
      <c r="A13" s="44" t="s">
        <v>6875</v>
      </c>
      <c r="B13" s="44" t="s">
        <v>6876</v>
      </c>
      <c r="C13" s="44" t="s">
        <v>31</v>
      </c>
      <c r="D13" s="44" t="s">
        <v>6982</v>
      </c>
      <c r="E13" s="44" t="s">
        <v>6983</v>
      </c>
      <c r="F13" s="44" t="s">
        <v>6984</v>
      </c>
      <c r="G13" s="44" t="s">
        <v>6985</v>
      </c>
      <c r="H13" s="44">
        <v>55900</v>
      </c>
      <c r="I13" s="44">
        <v>51995</v>
      </c>
      <c r="J13" s="44" t="s">
        <v>367</v>
      </c>
      <c r="K13" s="44" t="s">
        <v>6963</v>
      </c>
      <c r="L13" s="44" t="s">
        <v>6964</v>
      </c>
      <c r="M13" s="44" t="s">
        <v>41</v>
      </c>
      <c r="N13" s="44" t="s">
        <v>6986</v>
      </c>
      <c r="O13" s="44" t="s">
        <v>6987</v>
      </c>
      <c r="P13" s="44" t="s">
        <v>61</v>
      </c>
      <c r="Q13" s="44" t="s">
        <v>6885</v>
      </c>
      <c r="R13" s="44" t="s">
        <v>63</v>
      </c>
      <c r="S13" s="44" t="s">
        <v>48</v>
      </c>
      <c r="T13" s="44" t="s">
        <v>1019</v>
      </c>
      <c r="U13" s="44" t="s">
        <v>46</v>
      </c>
      <c r="V13" s="44" t="s">
        <v>46</v>
      </c>
      <c r="W13" s="44" t="s">
        <v>46</v>
      </c>
      <c r="X13" s="44" t="s">
        <v>6973</v>
      </c>
      <c r="Y13" s="44" t="s">
        <v>6988</v>
      </c>
      <c r="Z13" s="44" t="s">
        <v>6989</v>
      </c>
      <c r="AA13" s="44" t="s">
        <v>6990</v>
      </c>
      <c r="AB13" s="44" t="s">
        <v>6909</v>
      </c>
      <c r="AC13" s="44" t="s">
        <v>46</v>
      </c>
      <c r="AD13" s="44" t="s">
        <v>46</v>
      </c>
      <c r="AE13" s="44" t="s">
        <v>6988</v>
      </c>
      <c r="AF13" s="44">
        <v>7.2</v>
      </c>
      <c r="AG13" s="44">
        <v>2000</v>
      </c>
    </row>
    <row r="14" spans="1:33">
      <c r="A14" s="44" t="s">
        <v>6875</v>
      </c>
      <c r="B14" s="44" t="s">
        <v>6876</v>
      </c>
      <c r="C14" s="44" t="s">
        <v>31</v>
      </c>
      <c r="D14" s="44" t="s">
        <v>6991</v>
      </c>
      <c r="E14" s="44" t="s">
        <v>6992</v>
      </c>
      <c r="F14" s="44" t="s">
        <v>6993</v>
      </c>
      <c r="G14" s="44" t="s">
        <v>6994</v>
      </c>
      <c r="H14" s="44">
        <v>64900</v>
      </c>
      <c r="I14" s="44">
        <v>59995</v>
      </c>
      <c r="J14" s="44" t="s">
        <v>367</v>
      </c>
      <c r="K14" s="44" t="s">
        <v>6963</v>
      </c>
      <c r="L14" s="44" t="s">
        <v>6964</v>
      </c>
      <c r="M14" s="44" t="s">
        <v>41</v>
      </c>
      <c r="N14" s="44" t="s">
        <v>6941</v>
      </c>
      <c r="O14" s="44" t="s">
        <v>6995</v>
      </c>
      <c r="P14" s="44" t="s">
        <v>61</v>
      </c>
      <c r="Q14" s="44" t="s">
        <v>6885</v>
      </c>
      <c r="R14" s="44" t="s">
        <v>63</v>
      </c>
      <c r="S14" s="44" t="s">
        <v>48</v>
      </c>
      <c r="T14" s="44" t="s">
        <v>1019</v>
      </c>
      <c r="U14" s="44" t="s">
        <v>46</v>
      </c>
      <c r="V14" s="44" t="s">
        <v>46</v>
      </c>
      <c r="W14" s="44" t="s">
        <v>46</v>
      </c>
      <c r="X14" s="44" t="s">
        <v>6973</v>
      </c>
      <c r="Y14" s="44" t="s">
        <v>6996</v>
      </c>
      <c r="Z14" s="44" t="s">
        <v>6996</v>
      </c>
      <c r="AA14" s="44" t="s">
        <v>6997</v>
      </c>
      <c r="AB14" s="44" t="s">
        <v>6909</v>
      </c>
      <c r="AC14" s="44" t="s">
        <v>46</v>
      </c>
      <c r="AD14" s="44" t="s">
        <v>46</v>
      </c>
      <c r="AE14" s="44" t="s">
        <v>6996</v>
      </c>
      <c r="AF14" s="44">
        <v>8.6</v>
      </c>
      <c r="AG14" s="44">
        <v>2000</v>
      </c>
    </row>
    <row r="15" spans="1:33">
      <c r="A15" s="44" t="s">
        <v>6875</v>
      </c>
      <c r="B15" s="44" t="s">
        <v>6876</v>
      </c>
      <c r="C15" s="44" t="s">
        <v>31</v>
      </c>
      <c r="D15" s="44" t="s">
        <v>6998</v>
      </c>
      <c r="E15" s="44" t="s">
        <v>6999</v>
      </c>
      <c r="F15" s="44" t="s">
        <v>7000</v>
      </c>
      <c r="G15" s="44" t="s">
        <v>7001</v>
      </c>
      <c r="H15" s="44">
        <v>80900</v>
      </c>
      <c r="I15" s="44">
        <v>79995</v>
      </c>
      <c r="J15" s="44" t="s">
        <v>367</v>
      </c>
      <c r="K15" s="44" t="s">
        <v>6963</v>
      </c>
      <c r="L15" s="44" t="s">
        <v>6964</v>
      </c>
      <c r="M15" s="44" t="s">
        <v>41</v>
      </c>
      <c r="N15" s="44" t="s">
        <v>6883</v>
      </c>
      <c r="O15" s="44" t="s">
        <v>6995</v>
      </c>
      <c r="P15" s="44" t="s">
        <v>61</v>
      </c>
      <c r="Q15" s="44" t="s">
        <v>6885</v>
      </c>
      <c r="R15" s="44" t="s">
        <v>63</v>
      </c>
      <c r="S15" s="44" t="s">
        <v>48</v>
      </c>
      <c r="T15" s="44" t="s">
        <v>1019</v>
      </c>
      <c r="U15" s="44" t="s">
        <v>46</v>
      </c>
      <c r="V15" s="44" t="s">
        <v>46</v>
      </c>
      <c r="W15" s="44" t="s">
        <v>46</v>
      </c>
      <c r="X15" s="44" t="s">
        <v>6973</v>
      </c>
      <c r="Y15" s="44" t="s">
        <v>6996</v>
      </c>
      <c r="Z15" s="44" t="s">
        <v>6996</v>
      </c>
      <c r="AA15" s="44" t="s">
        <v>6997</v>
      </c>
      <c r="AB15" s="44" t="s">
        <v>6909</v>
      </c>
      <c r="AC15" s="44" t="s">
        <v>46</v>
      </c>
      <c r="AD15" s="44" t="s">
        <v>46</v>
      </c>
      <c r="AE15" s="44" t="s">
        <v>6996</v>
      </c>
      <c r="AF15" s="44">
        <v>8.6</v>
      </c>
      <c r="AG15" s="44">
        <v>2000</v>
      </c>
    </row>
    <row r="16" spans="1:33">
      <c r="A16" s="44" t="s">
        <v>6875</v>
      </c>
      <c r="B16" s="44" t="s">
        <v>6876</v>
      </c>
      <c r="C16" s="44" t="s">
        <v>31</v>
      </c>
      <c r="D16" s="44" t="s">
        <v>7002</v>
      </c>
      <c r="E16" s="44" t="s">
        <v>7003</v>
      </c>
      <c r="F16" s="44" t="s">
        <v>7004</v>
      </c>
      <c r="G16" s="44" t="s">
        <v>7005</v>
      </c>
      <c r="H16" s="44">
        <v>26400</v>
      </c>
      <c r="I16" s="44">
        <v>21800</v>
      </c>
      <c r="J16" s="44" t="s">
        <v>38</v>
      </c>
      <c r="K16" s="44" t="s">
        <v>7006</v>
      </c>
      <c r="L16" s="44" t="s">
        <v>6940</v>
      </c>
      <c r="M16" s="44" t="s">
        <v>41</v>
      </c>
      <c r="N16" s="44" t="s">
        <v>6897</v>
      </c>
      <c r="O16" s="44" t="s">
        <v>7007</v>
      </c>
      <c r="P16" s="44" t="s">
        <v>61</v>
      </c>
      <c r="Q16" s="44" t="s">
        <v>6885</v>
      </c>
      <c r="R16" s="44" t="s">
        <v>63</v>
      </c>
      <c r="S16" s="44" t="s">
        <v>7008</v>
      </c>
      <c r="T16" s="44" t="s">
        <v>1019</v>
      </c>
      <c r="U16" s="44" t="s">
        <v>46</v>
      </c>
      <c r="V16" s="44" t="s">
        <v>7009</v>
      </c>
      <c r="W16" s="44" t="s">
        <v>7009</v>
      </c>
      <c r="X16" s="44" t="s">
        <v>7010</v>
      </c>
      <c r="Y16" s="44" t="s">
        <v>7011</v>
      </c>
      <c r="Z16" s="44" t="s">
        <v>7012</v>
      </c>
      <c r="AA16" s="44" t="s">
        <v>7013</v>
      </c>
      <c r="AB16" s="44" t="s">
        <v>6909</v>
      </c>
      <c r="AC16" s="44" t="s">
        <v>46</v>
      </c>
      <c r="AD16" s="44" t="s">
        <v>46</v>
      </c>
      <c r="AE16" s="44" t="s">
        <v>7011</v>
      </c>
      <c r="AF16" s="44">
        <v>2.2999999999999998</v>
      </c>
      <c r="AG16" s="44">
        <v>1600</v>
      </c>
    </row>
    <row r="17" spans="1:33">
      <c r="A17" s="44" t="s">
        <v>6875</v>
      </c>
      <c r="B17" s="44" t="s">
        <v>6876</v>
      </c>
      <c r="C17" s="44" t="s">
        <v>31</v>
      </c>
      <c r="D17" s="44" t="s">
        <v>7014</v>
      </c>
      <c r="E17" s="44" t="s">
        <v>7015</v>
      </c>
      <c r="F17" s="44" t="s">
        <v>7016</v>
      </c>
      <c r="G17" s="44" t="s">
        <v>7017</v>
      </c>
      <c r="H17" s="44">
        <v>29400</v>
      </c>
      <c r="I17" s="44">
        <v>23800</v>
      </c>
      <c r="J17" s="44" t="s">
        <v>38</v>
      </c>
      <c r="K17" s="44" t="s">
        <v>7006</v>
      </c>
      <c r="L17" s="44" t="s">
        <v>6940</v>
      </c>
      <c r="M17" s="44" t="s">
        <v>41</v>
      </c>
      <c r="N17" s="44" t="s">
        <v>6908</v>
      </c>
      <c r="O17" s="44" t="s">
        <v>7007</v>
      </c>
      <c r="P17" s="44" t="s">
        <v>61</v>
      </c>
      <c r="Q17" s="44" t="s">
        <v>6885</v>
      </c>
      <c r="R17" s="44" t="s">
        <v>63</v>
      </c>
      <c r="S17" s="44" t="s">
        <v>7008</v>
      </c>
      <c r="T17" s="44" t="s">
        <v>1019</v>
      </c>
      <c r="U17" s="44" t="s">
        <v>46</v>
      </c>
      <c r="V17" s="44" t="s">
        <v>7018</v>
      </c>
      <c r="W17" s="44" t="s">
        <v>7018</v>
      </c>
      <c r="X17" s="44" t="s">
        <v>7010</v>
      </c>
      <c r="Y17" s="44" t="s">
        <v>7019</v>
      </c>
      <c r="Z17" s="44" t="s">
        <v>7020</v>
      </c>
      <c r="AA17" s="44" t="s">
        <v>7021</v>
      </c>
      <c r="AB17" s="44" t="s">
        <v>6909</v>
      </c>
      <c r="AC17" s="44" t="s">
        <v>46</v>
      </c>
      <c r="AD17" s="44" t="s">
        <v>46</v>
      </c>
      <c r="AE17" s="44" t="s">
        <v>7019</v>
      </c>
      <c r="AF17" s="44">
        <v>2.9</v>
      </c>
      <c r="AG17" s="44">
        <v>1600</v>
      </c>
    </row>
    <row r="18" spans="1:33">
      <c r="A18" s="44" t="s">
        <v>6875</v>
      </c>
      <c r="B18" s="44" t="s">
        <v>6876</v>
      </c>
      <c r="C18" s="44" t="s">
        <v>31</v>
      </c>
      <c r="D18" s="44" t="s">
        <v>7022</v>
      </c>
      <c r="E18" s="44" t="s">
        <v>7023</v>
      </c>
      <c r="F18" s="44" t="s">
        <v>7024</v>
      </c>
      <c r="G18" s="44" t="s">
        <v>7025</v>
      </c>
      <c r="H18" s="44">
        <v>37000</v>
      </c>
      <c r="I18" s="44">
        <v>29400</v>
      </c>
      <c r="J18" s="44" t="s">
        <v>38</v>
      </c>
      <c r="K18" s="44" t="s">
        <v>7006</v>
      </c>
      <c r="L18" s="44" t="s">
        <v>6940</v>
      </c>
      <c r="M18" s="44" t="s">
        <v>41</v>
      </c>
      <c r="N18" s="44" t="s">
        <v>6916</v>
      </c>
      <c r="O18" s="44" t="s">
        <v>7026</v>
      </c>
      <c r="P18" s="44" t="s">
        <v>61</v>
      </c>
      <c r="Q18" s="44" t="s">
        <v>6885</v>
      </c>
      <c r="R18" s="44" t="s">
        <v>63</v>
      </c>
      <c r="S18" s="44" t="s">
        <v>7008</v>
      </c>
      <c r="T18" s="44" t="s">
        <v>1019</v>
      </c>
      <c r="U18" s="44" t="s">
        <v>46</v>
      </c>
      <c r="V18" s="44" t="s">
        <v>7027</v>
      </c>
      <c r="W18" s="44" t="s">
        <v>7027</v>
      </c>
      <c r="X18" s="44" t="s">
        <v>7010</v>
      </c>
      <c r="Y18" s="44" t="s">
        <v>6917</v>
      </c>
      <c r="Z18" s="44" t="s">
        <v>7028</v>
      </c>
      <c r="AA18" s="44" t="s">
        <v>7029</v>
      </c>
      <c r="AB18" s="44" t="s">
        <v>6909</v>
      </c>
      <c r="AC18" s="44" t="s">
        <v>46</v>
      </c>
      <c r="AD18" s="44" t="s">
        <v>46</v>
      </c>
      <c r="AE18" s="44" t="s">
        <v>6917</v>
      </c>
      <c r="AF18" s="44">
        <v>3.6</v>
      </c>
      <c r="AG18" s="44">
        <v>2000</v>
      </c>
    </row>
    <row r="19" spans="1:33">
      <c r="A19" s="44" t="s">
        <v>6875</v>
      </c>
      <c r="B19" s="44" t="s">
        <v>6876</v>
      </c>
      <c r="C19" s="44" t="s">
        <v>31</v>
      </c>
      <c r="D19" s="44" t="s">
        <v>7030</v>
      </c>
      <c r="E19" s="44" t="s">
        <v>7031</v>
      </c>
      <c r="F19" s="44" t="s">
        <v>7032</v>
      </c>
      <c r="G19" s="44" t="s">
        <v>7033</v>
      </c>
      <c r="H19" s="44">
        <v>39400</v>
      </c>
      <c r="I19" s="44">
        <v>32200</v>
      </c>
      <c r="J19" s="44" t="s">
        <v>38</v>
      </c>
      <c r="K19" s="44" t="s">
        <v>7006</v>
      </c>
      <c r="L19" s="44" t="s">
        <v>6940</v>
      </c>
      <c r="M19" s="44" t="s">
        <v>41</v>
      </c>
      <c r="N19" s="44" t="s">
        <v>6924</v>
      </c>
      <c r="O19" s="44" t="s">
        <v>7034</v>
      </c>
      <c r="P19" s="44" t="s">
        <v>61</v>
      </c>
      <c r="Q19" s="44" t="s">
        <v>6885</v>
      </c>
      <c r="R19" s="44" t="s">
        <v>63</v>
      </c>
      <c r="S19" s="44" t="s">
        <v>7008</v>
      </c>
      <c r="T19" s="44" t="s">
        <v>1019</v>
      </c>
      <c r="U19" s="44" t="s">
        <v>46</v>
      </c>
      <c r="V19" s="44" t="s">
        <v>7035</v>
      </c>
      <c r="W19" s="44" t="s">
        <v>7035</v>
      </c>
      <c r="X19" s="44" t="s">
        <v>7010</v>
      </c>
      <c r="Y19" s="44" t="s">
        <v>6974</v>
      </c>
      <c r="Z19" s="44" t="s">
        <v>6926</v>
      </c>
      <c r="AA19" s="44" t="s">
        <v>7036</v>
      </c>
      <c r="AB19" s="44" t="s">
        <v>6909</v>
      </c>
      <c r="AC19" s="44" t="s">
        <v>46</v>
      </c>
      <c r="AD19" s="44" t="s">
        <v>46</v>
      </c>
      <c r="AE19" s="44" t="s">
        <v>6974</v>
      </c>
      <c r="AF19" s="44">
        <v>4.0999999999999996</v>
      </c>
      <c r="AG19" s="44">
        <v>2000</v>
      </c>
    </row>
    <row r="20" spans="1:33">
      <c r="A20" s="44" t="s">
        <v>6875</v>
      </c>
      <c r="B20" s="44" t="s">
        <v>6876</v>
      </c>
      <c r="C20" s="44" t="s">
        <v>31</v>
      </c>
      <c r="D20" s="44" t="s">
        <v>7037</v>
      </c>
      <c r="E20" s="44" t="s">
        <v>7038</v>
      </c>
      <c r="F20" s="44" t="s">
        <v>7039</v>
      </c>
      <c r="G20" s="44" t="s">
        <v>7040</v>
      </c>
      <c r="H20" s="44">
        <v>46900</v>
      </c>
      <c r="I20" s="44">
        <v>38500</v>
      </c>
      <c r="J20" s="44" t="s">
        <v>38</v>
      </c>
      <c r="K20" s="44" t="s">
        <v>7006</v>
      </c>
      <c r="L20" s="44" t="s">
        <v>6940</v>
      </c>
      <c r="M20" s="44" t="s">
        <v>41</v>
      </c>
      <c r="N20" s="44" t="s">
        <v>6980</v>
      </c>
      <c r="O20" s="44" t="s">
        <v>7041</v>
      </c>
      <c r="P20" s="44" t="s">
        <v>61</v>
      </c>
      <c r="Q20" s="44" t="s">
        <v>6885</v>
      </c>
      <c r="R20" s="44" t="s">
        <v>63</v>
      </c>
      <c r="S20" s="44" t="s">
        <v>7008</v>
      </c>
      <c r="T20" s="44" t="s">
        <v>1019</v>
      </c>
      <c r="U20" s="44" t="s">
        <v>46</v>
      </c>
      <c r="V20" s="44" t="s">
        <v>7042</v>
      </c>
      <c r="W20" s="44" t="s">
        <v>7042</v>
      </c>
      <c r="X20" s="44" t="s">
        <v>7010</v>
      </c>
      <c r="Y20" s="44" t="s">
        <v>6974</v>
      </c>
      <c r="Z20" s="44" t="s">
        <v>6926</v>
      </c>
      <c r="AA20" s="44" t="s">
        <v>7036</v>
      </c>
      <c r="AB20" s="44" t="s">
        <v>7043</v>
      </c>
      <c r="AC20" s="44" t="s">
        <v>46</v>
      </c>
      <c r="AD20" s="44" t="s">
        <v>46</v>
      </c>
      <c r="AE20" s="44" t="s">
        <v>6974</v>
      </c>
      <c r="AF20" s="44">
        <v>4.0999999999999996</v>
      </c>
      <c r="AG20" s="44">
        <v>2000</v>
      </c>
    </row>
    <row r="21" spans="1:33">
      <c r="A21" s="44" t="s">
        <v>6875</v>
      </c>
      <c r="B21" s="44" t="s">
        <v>6876</v>
      </c>
      <c r="C21" s="44" t="s">
        <v>31</v>
      </c>
      <c r="D21" s="44" t="s">
        <v>7044</v>
      </c>
      <c r="E21" s="44" t="s">
        <v>7045</v>
      </c>
      <c r="F21" s="44" t="s">
        <v>7046</v>
      </c>
      <c r="G21" s="44" t="s">
        <v>7047</v>
      </c>
      <c r="H21" s="44">
        <v>53900</v>
      </c>
      <c r="I21" s="44">
        <v>44400</v>
      </c>
      <c r="J21" s="44" t="s">
        <v>38</v>
      </c>
      <c r="K21" s="44" t="s">
        <v>7006</v>
      </c>
      <c r="L21" s="44" t="s">
        <v>6940</v>
      </c>
      <c r="M21" s="44" t="s">
        <v>41</v>
      </c>
      <c r="N21" s="44" t="s">
        <v>7048</v>
      </c>
      <c r="O21" s="44" t="s">
        <v>7049</v>
      </c>
      <c r="P21" s="44" t="s">
        <v>61</v>
      </c>
      <c r="Q21" s="44" t="s">
        <v>6885</v>
      </c>
      <c r="R21" s="44" t="s">
        <v>63</v>
      </c>
      <c r="S21" s="44" t="s">
        <v>7008</v>
      </c>
      <c r="T21" s="44" t="s">
        <v>1019</v>
      </c>
      <c r="U21" s="44" t="s">
        <v>46</v>
      </c>
      <c r="V21" s="44" t="s">
        <v>7050</v>
      </c>
      <c r="W21" s="44" t="s">
        <v>7050</v>
      </c>
      <c r="X21" s="44" t="s">
        <v>7010</v>
      </c>
      <c r="Y21" s="44" t="s">
        <v>7051</v>
      </c>
      <c r="Z21" s="44" t="s">
        <v>7051</v>
      </c>
      <c r="AA21" s="44" t="s">
        <v>6958</v>
      </c>
      <c r="AB21" s="44" t="s">
        <v>7043</v>
      </c>
      <c r="AC21" s="44" t="s">
        <v>46</v>
      </c>
      <c r="AD21" s="44" t="s">
        <v>46</v>
      </c>
      <c r="AE21" s="44" t="s">
        <v>7051</v>
      </c>
      <c r="AF21" s="44">
        <v>6.3</v>
      </c>
      <c r="AG21" s="44">
        <v>2000</v>
      </c>
    </row>
    <row r="22" spans="1:33">
      <c r="A22" s="44" t="s">
        <v>6875</v>
      </c>
      <c r="B22" s="44" t="s">
        <v>6876</v>
      </c>
      <c r="C22" s="44" t="s">
        <v>31</v>
      </c>
      <c r="D22" s="44" t="s">
        <v>7052</v>
      </c>
      <c r="E22" s="44" t="s">
        <v>7053</v>
      </c>
      <c r="F22" s="44" t="s">
        <v>7054</v>
      </c>
      <c r="G22" s="44" t="s">
        <v>7055</v>
      </c>
      <c r="H22" s="44">
        <v>58900</v>
      </c>
      <c r="I22" s="44">
        <v>49200</v>
      </c>
      <c r="J22" s="44" t="s">
        <v>38</v>
      </c>
      <c r="K22" s="44" t="s">
        <v>7006</v>
      </c>
      <c r="L22" s="44" t="s">
        <v>6940</v>
      </c>
      <c r="M22" s="44" t="s">
        <v>41</v>
      </c>
      <c r="N22" s="44" t="s">
        <v>6986</v>
      </c>
      <c r="O22" s="44" t="s">
        <v>7049</v>
      </c>
      <c r="P22" s="44" t="s">
        <v>61</v>
      </c>
      <c r="Q22" s="44" t="s">
        <v>6885</v>
      </c>
      <c r="R22" s="44" t="s">
        <v>63</v>
      </c>
      <c r="S22" s="44" t="s">
        <v>7008</v>
      </c>
      <c r="T22" s="44" t="s">
        <v>1019</v>
      </c>
      <c r="U22" s="44" t="s">
        <v>46</v>
      </c>
      <c r="V22" s="44" t="s">
        <v>7056</v>
      </c>
      <c r="W22" s="44" t="s">
        <v>7056</v>
      </c>
      <c r="X22" s="44" t="s">
        <v>7010</v>
      </c>
      <c r="Y22" s="44" t="s">
        <v>6988</v>
      </c>
      <c r="Z22" s="44" t="s">
        <v>6988</v>
      </c>
      <c r="AA22" s="44" t="s">
        <v>7057</v>
      </c>
      <c r="AB22" s="44" t="s">
        <v>7043</v>
      </c>
      <c r="AC22" s="44" t="s">
        <v>46</v>
      </c>
      <c r="AD22" s="44" t="s">
        <v>46</v>
      </c>
      <c r="AE22" s="44" t="s">
        <v>6988</v>
      </c>
      <c r="AF22" s="44">
        <v>7.2</v>
      </c>
      <c r="AG22" s="44">
        <v>2000</v>
      </c>
    </row>
    <row r="23" spans="1:33">
      <c r="A23" s="44" t="s">
        <v>6875</v>
      </c>
      <c r="B23" s="44" t="s">
        <v>6876</v>
      </c>
      <c r="C23" s="44" t="s">
        <v>31</v>
      </c>
      <c r="D23" s="44" t="s">
        <v>7058</v>
      </c>
      <c r="E23" s="44" t="s">
        <v>7059</v>
      </c>
      <c r="F23" s="44" t="s">
        <v>7060</v>
      </c>
      <c r="G23" s="44" t="s">
        <v>7061</v>
      </c>
      <c r="H23" s="44">
        <v>70400</v>
      </c>
      <c r="I23" s="44">
        <v>58000</v>
      </c>
      <c r="J23" s="44" t="s">
        <v>38</v>
      </c>
      <c r="K23" s="44" t="s">
        <v>7006</v>
      </c>
      <c r="L23" s="44" t="s">
        <v>6940</v>
      </c>
      <c r="M23" s="44" t="s">
        <v>41</v>
      </c>
      <c r="N23" s="44" t="s">
        <v>6941</v>
      </c>
      <c r="O23" s="44" t="s">
        <v>7062</v>
      </c>
      <c r="P23" s="44" t="s">
        <v>61</v>
      </c>
      <c r="Q23" s="44" t="s">
        <v>6885</v>
      </c>
      <c r="R23" s="44" t="s">
        <v>63</v>
      </c>
      <c r="S23" s="44" t="s">
        <v>7008</v>
      </c>
      <c r="T23" s="44" t="s">
        <v>1019</v>
      </c>
      <c r="U23" s="44" t="s">
        <v>46</v>
      </c>
      <c r="V23" s="44" t="s">
        <v>7063</v>
      </c>
      <c r="W23" s="44" t="s">
        <v>7063</v>
      </c>
      <c r="X23" s="44" t="s">
        <v>7010</v>
      </c>
      <c r="Y23" s="44" t="s">
        <v>7064</v>
      </c>
      <c r="Z23" s="44" t="s">
        <v>7064</v>
      </c>
      <c r="AA23" s="44" t="s">
        <v>7065</v>
      </c>
      <c r="AB23" s="44" t="s">
        <v>6981</v>
      </c>
      <c r="AC23" s="44" t="s">
        <v>46</v>
      </c>
      <c r="AD23" s="44" t="s">
        <v>46</v>
      </c>
      <c r="AE23" s="44" t="s">
        <v>7064</v>
      </c>
      <c r="AF23" s="44">
        <v>8.8000000000000007</v>
      </c>
      <c r="AG23" s="44">
        <v>2000</v>
      </c>
    </row>
    <row r="24" spans="1:33">
      <c r="A24" s="44" t="s">
        <v>6875</v>
      </c>
      <c r="B24" s="44" t="s">
        <v>6876</v>
      </c>
      <c r="C24" s="44" t="s">
        <v>31</v>
      </c>
      <c r="D24" s="44" t="s">
        <v>7066</v>
      </c>
      <c r="E24" s="44" t="s">
        <v>7067</v>
      </c>
      <c r="F24" s="44" t="s">
        <v>7068</v>
      </c>
      <c r="G24" s="44" t="s">
        <v>7069</v>
      </c>
      <c r="H24" s="44">
        <v>22000</v>
      </c>
      <c r="I24" s="44">
        <v>19050</v>
      </c>
      <c r="J24" s="44" t="s">
        <v>38</v>
      </c>
      <c r="K24" s="44" t="s">
        <v>7006</v>
      </c>
      <c r="L24" s="44" t="s">
        <v>7070</v>
      </c>
      <c r="M24" s="44" t="s">
        <v>41</v>
      </c>
      <c r="N24" s="44" t="s">
        <v>6897</v>
      </c>
      <c r="O24" s="44" t="s">
        <v>7071</v>
      </c>
      <c r="P24" s="44" t="s">
        <v>61</v>
      </c>
      <c r="Q24" s="44" t="s">
        <v>6885</v>
      </c>
      <c r="R24" s="44" t="s">
        <v>63</v>
      </c>
      <c r="S24" s="44" t="s">
        <v>48</v>
      </c>
      <c r="T24" s="44" t="s">
        <v>1019</v>
      </c>
      <c r="U24" s="44" t="s">
        <v>46</v>
      </c>
      <c r="V24" s="44" t="s">
        <v>7072</v>
      </c>
      <c r="W24" s="44" t="s">
        <v>7072</v>
      </c>
      <c r="X24" s="44" t="s">
        <v>7073</v>
      </c>
      <c r="Y24" s="44" t="s">
        <v>6902</v>
      </c>
      <c r="Z24" s="44" t="s">
        <v>6902</v>
      </c>
      <c r="AA24" s="44" t="s">
        <v>7074</v>
      </c>
      <c r="AB24" s="44" t="s">
        <v>46</v>
      </c>
      <c r="AC24" s="44" t="s">
        <v>46</v>
      </c>
      <c r="AD24" s="44" t="s">
        <v>46</v>
      </c>
      <c r="AE24" s="44" t="s">
        <v>6902</v>
      </c>
      <c r="AF24" s="44">
        <v>2.2000000000000002</v>
      </c>
      <c r="AG24" s="44">
        <v>1600</v>
      </c>
    </row>
    <row r="25" spans="1:33">
      <c r="A25" s="44" t="s">
        <v>6875</v>
      </c>
      <c r="B25" s="44" t="s">
        <v>6876</v>
      </c>
      <c r="C25" s="44" t="s">
        <v>31</v>
      </c>
      <c r="D25" s="44" t="s">
        <v>7075</v>
      </c>
      <c r="E25" s="44" t="s">
        <v>7076</v>
      </c>
      <c r="F25" s="44" t="s">
        <v>7077</v>
      </c>
      <c r="G25" s="44" t="s">
        <v>7078</v>
      </c>
      <c r="H25" s="44">
        <v>25500</v>
      </c>
      <c r="I25" s="44">
        <v>19998</v>
      </c>
      <c r="J25" s="44" t="s">
        <v>38</v>
      </c>
      <c r="K25" s="44" t="s">
        <v>7006</v>
      </c>
      <c r="L25" s="44" t="s">
        <v>7070</v>
      </c>
      <c r="M25" s="44" t="s">
        <v>41</v>
      </c>
      <c r="N25" s="44" t="s">
        <v>6908</v>
      </c>
      <c r="O25" s="44" t="s">
        <v>7071</v>
      </c>
      <c r="P25" s="44" t="s">
        <v>61</v>
      </c>
      <c r="Q25" s="44" t="s">
        <v>6885</v>
      </c>
      <c r="R25" s="44" t="s">
        <v>63</v>
      </c>
      <c r="S25" s="44" t="s">
        <v>48</v>
      </c>
      <c r="T25" s="44" t="s">
        <v>1019</v>
      </c>
      <c r="U25" s="44" t="s">
        <v>46</v>
      </c>
      <c r="V25" s="44" t="s">
        <v>7079</v>
      </c>
      <c r="W25" s="44" t="s">
        <v>7079</v>
      </c>
      <c r="X25" s="44" t="s">
        <v>7073</v>
      </c>
      <c r="Y25" s="44" t="s">
        <v>46</v>
      </c>
      <c r="Z25" s="44" t="s">
        <v>46</v>
      </c>
      <c r="AA25" s="44" t="s">
        <v>46</v>
      </c>
      <c r="AB25" s="44" t="s">
        <v>46</v>
      </c>
      <c r="AC25" s="44" t="s">
        <v>46</v>
      </c>
      <c r="AD25" s="44" t="s">
        <v>46</v>
      </c>
      <c r="AE25" s="44" t="s">
        <v>46</v>
      </c>
      <c r="AF25" s="44">
        <v>2.8</v>
      </c>
      <c r="AG25" s="44">
        <v>1600</v>
      </c>
    </row>
    <row r="26" spans="1:33">
      <c r="A26" s="44" t="s">
        <v>6875</v>
      </c>
      <c r="B26" s="44" t="s">
        <v>6876</v>
      </c>
      <c r="C26" s="44" t="s">
        <v>31</v>
      </c>
      <c r="D26" s="44" t="s">
        <v>7080</v>
      </c>
      <c r="E26" s="44" t="s">
        <v>7081</v>
      </c>
      <c r="F26" s="44" t="s">
        <v>7082</v>
      </c>
      <c r="G26" s="44" t="s">
        <v>7083</v>
      </c>
      <c r="H26" s="44">
        <v>31900</v>
      </c>
      <c r="I26" s="44">
        <v>25100</v>
      </c>
      <c r="J26" s="44" t="s">
        <v>38</v>
      </c>
      <c r="K26" s="44" t="s">
        <v>7006</v>
      </c>
      <c r="L26" s="44" t="s">
        <v>7070</v>
      </c>
      <c r="M26" s="44" t="s">
        <v>41</v>
      </c>
      <c r="N26" s="44" t="s">
        <v>6916</v>
      </c>
      <c r="O26" s="44" t="s">
        <v>7071</v>
      </c>
      <c r="P26" s="44" t="s">
        <v>61</v>
      </c>
      <c r="Q26" s="44" t="s">
        <v>6885</v>
      </c>
      <c r="R26" s="44" t="s">
        <v>63</v>
      </c>
      <c r="S26" s="44" t="s">
        <v>48</v>
      </c>
      <c r="T26" s="44" t="s">
        <v>1019</v>
      </c>
      <c r="U26" s="44" t="s">
        <v>46</v>
      </c>
      <c r="V26" s="44" t="s">
        <v>7084</v>
      </c>
      <c r="W26" s="44" t="s">
        <v>7084</v>
      </c>
      <c r="X26" s="44" t="s">
        <v>7073</v>
      </c>
      <c r="Y26" s="44" t="s">
        <v>6917</v>
      </c>
      <c r="Z26" s="44" t="s">
        <v>6917</v>
      </c>
      <c r="AA26" s="44" t="s">
        <v>7085</v>
      </c>
      <c r="AB26" s="44" t="s">
        <v>46</v>
      </c>
      <c r="AC26" s="44" t="s">
        <v>46</v>
      </c>
      <c r="AD26" s="44" t="s">
        <v>46</v>
      </c>
      <c r="AE26" s="44" t="s">
        <v>6917</v>
      </c>
      <c r="AF26" s="44">
        <v>3.6</v>
      </c>
      <c r="AG26" s="44">
        <v>2000</v>
      </c>
    </row>
    <row r="27" spans="1:33">
      <c r="A27" s="44" t="s">
        <v>6875</v>
      </c>
      <c r="B27" s="44" t="s">
        <v>6876</v>
      </c>
      <c r="C27" s="44" t="s">
        <v>31</v>
      </c>
      <c r="D27" s="44" t="s">
        <v>7086</v>
      </c>
      <c r="E27" s="44" t="s">
        <v>7087</v>
      </c>
      <c r="F27" s="44" t="s">
        <v>7088</v>
      </c>
      <c r="G27" s="44" t="s">
        <v>7089</v>
      </c>
      <c r="H27" s="44">
        <v>35800</v>
      </c>
      <c r="I27" s="44">
        <v>29998</v>
      </c>
      <c r="J27" s="44" t="s">
        <v>38</v>
      </c>
      <c r="K27" s="44" t="s">
        <v>7006</v>
      </c>
      <c r="L27" s="44" t="s">
        <v>7070</v>
      </c>
      <c r="M27" s="44" t="s">
        <v>41</v>
      </c>
      <c r="N27" s="44" t="s">
        <v>6924</v>
      </c>
      <c r="O27" s="44" t="s">
        <v>7090</v>
      </c>
      <c r="P27" s="44" t="s">
        <v>61</v>
      </c>
      <c r="Q27" s="44" t="s">
        <v>6885</v>
      </c>
      <c r="R27" s="44" t="s">
        <v>63</v>
      </c>
      <c r="S27" s="44" t="s">
        <v>48</v>
      </c>
      <c r="T27" s="44" t="s">
        <v>1019</v>
      </c>
      <c r="U27" s="44" t="s">
        <v>46</v>
      </c>
      <c r="V27" s="44" t="s">
        <v>7091</v>
      </c>
      <c r="W27" s="44" t="s">
        <v>7091</v>
      </c>
      <c r="X27" s="44" t="s">
        <v>7073</v>
      </c>
      <c r="Y27" s="44" t="s">
        <v>6974</v>
      </c>
      <c r="Z27" s="44" t="s">
        <v>6974</v>
      </c>
      <c r="AA27" s="44" t="s">
        <v>7092</v>
      </c>
      <c r="AB27" s="44" t="s">
        <v>46</v>
      </c>
      <c r="AC27" s="44" t="s">
        <v>46</v>
      </c>
      <c r="AD27" s="44" t="s">
        <v>46</v>
      </c>
      <c r="AE27" s="44" t="s">
        <v>6974</v>
      </c>
      <c r="AF27" s="44">
        <v>4.0999999999999996</v>
      </c>
      <c r="AG27" s="44">
        <v>2000</v>
      </c>
    </row>
    <row r="28" spans="1:33">
      <c r="A28" s="44" t="s">
        <v>6875</v>
      </c>
      <c r="B28" s="44" t="s">
        <v>6876</v>
      </c>
      <c r="C28" s="44" t="s">
        <v>31</v>
      </c>
      <c r="D28" s="44" t="s">
        <v>7093</v>
      </c>
      <c r="E28" s="44" t="s">
        <v>7094</v>
      </c>
      <c r="F28" s="44" t="s">
        <v>7095</v>
      </c>
      <c r="G28" s="44" t="s">
        <v>7096</v>
      </c>
      <c r="H28" s="44">
        <v>39900</v>
      </c>
      <c r="I28" s="44">
        <v>34800</v>
      </c>
      <c r="J28" s="44" t="s">
        <v>38</v>
      </c>
      <c r="K28" s="44" t="s">
        <v>7006</v>
      </c>
      <c r="L28" s="44" t="s">
        <v>7070</v>
      </c>
      <c r="M28" s="44" t="s">
        <v>41</v>
      </c>
      <c r="N28" s="44" t="s">
        <v>6980</v>
      </c>
      <c r="O28" s="44" t="s">
        <v>7090</v>
      </c>
      <c r="P28" s="44" t="s">
        <v>61</v>
      </c>
      <c r="Q28" s="44" t="s">
        <v>6885</v>
      </c>
      <c r="R28" s="44" t="s">
        <v>63</v>
      </c>
      <c r="S28" s="44" t="s">
        <v>48</v>
      </c>
      <c r="T28" s="44" t="s">
        <v>1019</v>
      </c>
      <c r="U28" s="44" t="s">
        <v>46</v>
      </c>
      <c r="V28" s="44" t="s">
        <v>7097</v>
      </c>
      <c r="W28" s="44" t="s">
        <v>7097</v>
      </c>
      <c r="X28" s="44" t="s">
        <v>7073</v>
      </c>
      <c r="Y28" s="44" t="s">
        <v>6981</v>
      </c>
      <c r="Z28" s="44" t="s">
        <v>6981</v>
      </c>
      <c r="AA28" s="44" t="s">
        <v>7098</v>
      </c>
      <c r="AB28" s="44" t="s">
        <v>46</v>
      </c>
      <c r="AC28" s="44" t="s">
        <v>46</v>
      </c>
      <c r="AD28" s="44" t="s">
        <v>46</v>
      </c>
      <c r="AE28" s="44" t="s">
        <v>6981</v>
      </c>
      <c r="AF28" s="44">
        <v>5</v>
      </c>
      <c r="AG28" s="44">
        <v>2000</v>
      </c>
    </row>
    <row r="29" spans="1:33">
      <c r="A29" s="44" t="s">
        <v>6875</v>
      </c>
      <c r="B29" s="44" t="s">
        <v>6876</v>
      </c>
      <c r="C29" s="44" t="s">
        <v>31</v>
      </c>
      <c r="D29" s="44" t="s">
        <v>7099</v>
      </c>
      <c r="E29" s="44" t="s">
        <v>7100</v>
      </c>
      <c r="F29" s="44" t="s">
        <v>7101</v>
      </c>
      <c r="G29" s="44" t="s">
        <v>7102</v>
      </c>
      <c r="H29" s="44">
        <v>45900</v>
      </c>
      <c r="I29" s="44">
        <v>38200</v>
      </c>
      <c r="J29" s="44" t="s">
        <v>38</v>
      </c>
      <c r="K29" s="44" t="s">
        <v>7006</v>
      </c>
      <c r="L29" s="44" t="s">
        <v>7070</v>
      </c>
      <c r="M29" s="44" t="s">
        <v>41</v>
      </c>
      <c r="N29" s="44" t="s">
        <v>7103</v>
      </c>
      <c r="O29" s="44" t="s">
        <v>7090</v>
      </c>
      <c r="P29" s="44" t="s">
        <v>61</v>
      </c>
      <c r="Q29" s="44" t="s">
        <v>6885</v>
      </c>
      <c r="R29" s="44" t="s">
        <v>63</v>
      </c>
      <c r="S29" s="44" t="s">
        <v>48</v>
      </c>
      <c r="T29" s="44" t="s">
        <v>1019</v>
      </c>
      <c r="U29" s="44" t="s">
        <v>46</v>
      </c>
      <c r="V29" s="44" t="s">
        <v>7097</v>
      </c>
      <c r="W29" s="44" t="s">
        <v>7097</v>
      </c>
      <c r="X29" s="44" t="s">
        <v>7073</v>
      </c>
      <c r="Y29" s="44" t="s">
        <v>7051</v>
      </c>
      <c r="Z29" s="44" t="s">
        <v>7051</v>
      </c>
      <c r="AA29" s="44" t="s">
        <v>7104</v>
      </c>
      <c r="AB29" s="44" t="s">
        <v>46</v>
      </c>
      <c r="AC29" s="44" t="s">
        <v>46</v>
      </c>
      <c r="AD29" s="44" t="s">
        <v>46</v>
      </c>
      <c r="AE29" s="44" t="s">
        <v>7051</v>
      </c>
      <c r="AF29" s="44">
        <v>6.3</v>
      </c>
      <c r="AG29" s="44">
        <v>2000</v>
      </c>
    </row>
    <row r="30" spans="1:33">
      <c r="A30" s="44" t="s">
        <v>6875</v>
      </c>
      <c r="B30" s="44" t="s">
        <v>6876</v>
      </c>
      <c r="C30" s="44" t="s">
        <v>31</v>
      </c>
      <c r="D30" s="44" t="s">
        <v>7105</v>
      </c>
      <c r="E30" s="44" t="s">
        <v>7106</v>
      </c>
      <c r="F30" s="44" t="s">
        <v>7107</v>
      </c>
      <c r="G30" s="44" t="s">
        <v>7108</v>
      </c>
      <c r="H30" s="44">
        <v>48900</v>
      </c>
      <c r="I30" s="44">
        <v>42300</v>
      </c>
      <c r="J30" s="44" t="s">
        <v>38</v>
      </c>
      <c r="K30" s="44" t="s">
        <v>7006</v>
      </c>
      <c r="L30" s="44" t="s">
        <v>7070</v>
      </c>
      <c r="M30" s="44" t="s">
        <v>41</v>
      </c>
      <c r="N30" s="44" t="s">
        <v>6986</v>
      </c>
      <c r="O30" s="44" t="s">
        <v>7090</v>
      </c>
      <c r="P30" s="44" t="s">
        <v>61</v>
      </c>
      <c r="Q30" s="44" t="s">
        <v>6885</v>
      </c>
      <c r="R30" s="44" t="s">
        <v>63</v>
      </c>
      <c r="S30" s="44" t="s">
        <v>48</v>
      </c>
      <c r="T30" s="44" t="s">
        <v>1019</v>
      </c>
      <c r="U30" s="44" t="s">
        <v>46</v>
      </c>
      <c r="V30" s="44" t="s">
        <v>7109</v>
      </c>
      <c r="W30" s="44" t="s">
        <v>7109</v>
      </c>
      <c r="X30" s="44" t="s">
        <v>7073</v>
      </c>
      <c r="Y30" s="44" t="s">
        <v>6988</v>
      </c>
      <c r="Z30" s="44" t="s">
        <v>6988</v>
      </c>
      <c r="AA30" s="44" t="s">
        <v>7110</v>
      </c>
      <c r="AB30" s="44" t="s">
        <v>46</v>
      </c>
      <c r="AC30" s="44" t="s">
        <v>46</v>
      </c>
      <c r="AD30" s="44" t="s">
        <v>46</v>
      </c>
      <c r="AE30" s="44" t="s">
        <v>6988</v>
      </c>
      <c r="AF30" s="44">
        <v>7.2</v>
      </c>
      <c r="AG30" s="44">
        <v>2000</v>
      </c>
    </row>
    <row r="31" spans="1:33">
      <c r="A31" s="44" t="s">
        <v>6875</v>
      </c>
      <c r="B31" s="44" t="s">
        <v>6876</v>
      </c>
      <c r="C31" s="44" t="s">
        <v>31</v>
      </c>
      <c r="D31" s="44" t="s">
        <v>7111</v>
      </c>
      <c r="E31" s="44" t="s">
        <v>7112</v>
      </c>
      <c r="F31" s="44" t="s">
        <v>7113</v>
      </c>
      <c r="G31" s="44" t="s">
        <v>7114</v>
      </c>
      <c r="H31" s="44">
        <v>22000</v>
      </c>
      <c r="I31" s="44">
        <v>19050</v>
      </c>
      <c r="J31" s="44" t="s">
        <v>367</v>
      </c>
      <c r="K31" s="44" t="s">
        <v>7006</v>
      </c>
      <c r="L31" s="44" t="s">
        <v>7070</v>
      </c>
      <c r="M31" s="44" t="s">
        <v>41</v>
      </c>
      <c r="N31" s="44" t="s">
        <v>6897</v>
      </c>
      <c r="O31" s="44" t="s">
        <v>7071</v>
      </c>
      <c r="P31" s="44" t="s">
        <v>61</v>
      </c>
      <c r="Q31" s="44" t="s">
        <v>6885</v>
      </c>
      <c r="R31" s="44" t="s">
        <v>63</v>
      </c>
      <c r="S31" s="44" t="s">
        <v>48</v>
      </c>
      <c r="T31" s="44" t="s">
        <v>1019</v>
      </c>
      <c r="U31" s="44" t="s">
        <v>46</v>
      </c>
      <c r="V31" s="44" t="s">
        <v>7072</v>
      </c>
      <c r="W31" s="44" t="s">
        <v>7072</v>
      </c>
      <c r="X31" s="44" t="s">
        <v>7073</v>
      </c>
      <c r="Y31" s="44" t="s">
        <v>6902</v>
      </c>
      <c r="Z31" s="44" t="s">
        <v>6902</v>
      </c>
      <c r="AA31" s="44" t="s">
        <v>7074</v>
      </c>
      <c r="AB31" s="44" t="s">
        <v>46</v>
      </c>
      <c r="AC31" s="44" t="s">
        <v>46</v>
      </c>
      <c r="AD31" s="44" t="s">
        <v>46</v>
      </c>
      <c r="AE31" s="44" t="s">
        <v>6902</v>
      </c>
      <c r="AF31" s="44">
        <v>2.2000000000000002</v>
      </c>
      <c r="AG31" s="44">
        <v>1600</v>
      </c>
    </row>
    <row r="32" spans="1:33">
      <c r="A32" s="44" t="s">
        <v>6875</v>
      </c>
      <c r="B32" s="44" t="s">
        <v>6876</v>
      </c>
      <c r="C32" s="44" t="s">
        <v>31</v>
      </c>
      <c r="D32" s="44" t="s">
        <v>7115</v>
      </c>
      <c r="E32" s="44" t="s">
        <v>7116</v>
      </c>
      <c r="F32" s="44" t="s">
        <v>7117</v>
      </c>
      <c r="G32" s="44" t="s">
        <v>7118</v>
      </c>
      <c r="H32" s="44">
        <v>25500</v>
      </c>
      <c r="I32" s="44">
        <v>19998</v>
      </c>
      <c r="J32" s="44" t="s">
        <v>367</v>
      </c>
      <c r="K32" s="44" t="s">
        <v>7006</v>
      </c>
      <c r="L32" s="44" t="s">
        <v>7070</v>
      </c>
      <c r="M32" s="44" t="s">
        <v>41</v>
      </c>
      <c r="N32" s="44" t="s">
        <v>6908</v>
      </c>
      <c r="O32" s="44" t="s">
        <v>7071</v>
      </c>
      <c r="P32" s="44" t="s">
        <v>61</v>
      </c>
      <c r="Q32" s="44" t="s">
        <v>6885</v>
      </c>
      <c r="R32" s="44" t="s">
        <v>63</v>
      </c>
      <c r="S32" s="44" t="s">
        <v>48</v>
      </c>
      <c r="T32" s="44" t="s">
        <v>1019</v>
      </c>
      <c r="U32" s="44" t="s">
        <v>46</v>
      </c>
      <c r="V32" s="44" t="s">
        <v>7079</v>
      </c>
      <c r="W32" s="44" t="s">
        <v>7079</v>
      </c>
      <c r="X32" s="44" t="s">
        <v>7073</v>
      </c>
      <c r="Y32" s="44" t="s">
        <v>6944</v>
      </c>
      <c r="Z32" s="44" t="s">
        <v>6944</v>
      </c>
      <c r="AA32" s="44" t="s">
        <v>7104</v>
      </c>
      <c r="AB32" s="44" t="s">
        <v>46</v>
      </c>
      <c r="AC32" s="44" t="s">
        <v>46</v>
      </c>
      <c r="AD32" s="44" t="s">
        <v>46</v>
      </c>
      <c r="AE32" s="44" t="s">
        <v>6944</v>
      </c>
      <c r="AF32" s="44">
        <v>2.8</v>
      </c>
      <c r="AG32" s="44">
        <v>1600</v>
      </c>
    </row>
    <row r="33" spans="1:33">
      <c r="A33" s="44" t="s">
        <v>6875</v>
      </c>
      <c r="B33" s="44" t="s">
        <v>6876</v>
      </c>
      <c r="C33" s="44" t="s">
        <v>31</v>
      </c>
      <c r="D33" s="44" t="s">
        <v>7119</v>
      </c>
      <c r="E33" s="44" t="s">
        <v>7120</v>
      </c>
      <c r="F33" s="44" t="s">
        <v>7121</v>
      </c>
      <c r="G33" s="44" t="s">
        <v>7122</v>
      </c>
      <c r="H33" s="44">
        <v>31900</v>
      </c>
      <c r="I33" s="44">
        <v>25100</v>
      </c>
      <c r="J33" s="44" t="s">
        <v>367</v>
      </c>
      <c r="K33" s="44" t="s">
        <v>7006</v>
      </c>
      <c r="L33" s="44" t="s">
        <v>7070</v>
      </c>
      <c r="M33" s="44" t="s">
        <v>41</v>
      </c>
      <c r="N33" s="44" t="s">
        <v>6916</v>
      </c>
      <c r="O33" s="44" t="s">
        <v>7071</v>
      </c>
      <c r="P33" s="44" t="s">
        <v>61</v>
      </c>
      <c r="Q33" s="44" t="s">
        <v>6885</v>
      </c>
      <c r="R33" s="44" t="s">
        <v>63</v>
      </c>
      <c r="S33" s="44" t="s">
        <v>48</v>
      </c>
      <c r="T33" s="44" t="s">
        <v>1019</v>
      </c>
      <c r="U33" s="44" t="s">
        <v>46</v>
      </c>
      <c r="V33" s="44" t="s">
        <v>7084</v>
      </c>
      <c r="W33" s="44" t="s">
        <v>7084</v>
      </c>
      <c r="X33" s="44" t="s">
        <v>7073</v>
      </c>
      <c r="Y33" s="44" t="s">
        <v>6917</v>
      </c>
      <c r="Z33" s="44" t="s">
        <v>6917</v>
      </c>
      <c r="AA33" s="44" t="s">
        <v>7085</v>
      </c>
      <c r="AB33" s="44" t="s">
        <v>46</v>
      </c>
      <c r="AC33" s="44" t="s">
        <v>46</v>
      </c>
      <c r="AD33" s="44" t="s">
        <v>46</v>
      </c>
      <c r="AE33" s="44" t="s">
        <v>6917</v>
      </c>
      <c r="AF33" s="44">
        <v>3.6</v>
      </c>
      <c r="AG33" s="44">
        <v>2000</v>
      </c>
    </row>
    <row r="34" spans="1:33">
      <c r="A34" s="44" t="s">
        <v>6875</v>
      </c>
      <c r="B34" s="44" t="s">
        <v>6876</v>
      </c>
      <c r="C34" s="44" t="s">
        <v>31</v>
      </c>
      <c r="D34" s="44" t="s">
        <v>7123</v>
      </c>
      <c r="E34" s="44" t="s">
        <v>7124</v>
      </c>
      <c r="F34" s="44" t="s">
        <v>7125</v>
      </c>
      <c r="G34" s="44" t="s">
        <v>7126</v>
      </c>
      <c r="H34" s="44">
        <v>35800</v>
      </c>
      <c r="I34" s="44">
        <v>29998</v>
      </c>
      <c r="J34" s="44" t="s">
        <v>367</v>
      </c>
      <c r="K34" s="44" t="s">
        <v>7006</v>
      </c>
      <c r="L34" s="44" t="s">
        <v>7070</v>
      </c>
      <c r="M34" s="44" t="s">
        <v>41</v>
      </c>
      <c r="N34" s="44" t="s">
        <v>6924</v>
      </c>
      <c r="O34" s="44" t="s">
        <v>7090</v>
      </c>
      <c r="P34" s="44" t="s">
        <v>61</v>
      </c>
      <c r="Q34" s="44" t="s">
        <v>6885</v>
      </c>
      <c r="R34" s="44" t="s">
        <v>63</v>
      </c>
      <c r="S34" s="44" t="s">
        <v>48</v>
      </c>
      <c r="T34" s="44" t="s">
        <v>1019</v>
      </c>
      <c r="U34" s="44" t="s">
        <v>46</v>
      </c>
      <c r="V34" s="44" t="s">
        <v>7091</v>
      </c>
      <c r="W34" s="44" t="s">
        <v>7091</v>
      </c>
      <c r="X34" s="44" t="s">
        <v>7073</v>
      </c>
      <c r="Y34" s="44" t="s">
        <v>6974</v>
      </c>
      <c r="Z34" s="44" t="s">
        <v>6974</v>
      </c>
      <c r="AA34" s="44" t="s">
        <v>7092</v>
      </c>
      <c r="AB34" s="44" t="s">
        <v>46</v>
      </c>
      <c r="AC34" s="44" t="s">
        <v>46</v>
      </c>
      <c r="AD34" s="44" t="s">
        <v>46</v>
      </c>
      <c r="AE34" s="44" t="s">
        <v>6974</v>
      </c>
      <c r="AF34" s="44">
        <v>4.0999999999999996</v>
      </c>
      <c r="AG34" s="44">
        <v>2000</v>
      </c>
    </row>
    <row r="35" spans="1:33">
      <c r="A35" s="44" t="s">
        <v>6875</v>
      </c>
      <c r="B35" s="44" t="s">
        <v>6876</v>
      </c>
      <c r="C35" s="44" t="s">
        <v>31</v>
      </c>
      <c r="D35" s="44" t="s">
        <v>7127</v>
      </c>
      <c r="E35" s="44" t="s">
        <v>7128</v>
      </c>
      <c r="F35" s="44" t="s">
        <v>7129</v>
      </c>
      <c r="G35" s="44" t="s">
        <v>7130</v>
      </c>
      <c r="H35" s="44">
        <v>39900</v>
      </c>
      <c r="I35" s="44">
        <v>34800</v>
      </c>
      <c r="J35" s="44" t="s">
        <v>367</v>
      </c>
      <c r="K35" s="44" t="s">
        <v>7006</v>
      </c>
      <c r="L35" s="44" t="s">
        <v>7070</v>
      </c>
      <c r="M35" s="44" t="s">
        <v>41</v>
      </c>
      <c r="N35" s="44" t="s">
        <v>6980</v>
      </c>
      <c r="O35" s="44" t="s">
        <v>7090</v>
      </c>
      <c r="P35" s="44" t="s">
        <v>61</v>
      </c>
      <c r="Q35" s="44" t="s">
        <v>6885</v>
      </c>
      <c r="R35" s="44" t="s">
        <v>63</v>
      </c>
      <c r="S35" s="44" t="s">
        <v>48</v>
      </c>
      <c r="T35" s="44" t="s">
        <v>1019</v>
      </c>
      <c r="U35" s="44" t="s">
        <v>46</v>
      </c>
      <c r="V35" s="44" t="s">
        <v>7097</v>
      </c>
      <c r="W35" s="44" t="s">
        <v>7097</v>
      </c>
      <c r="X35" s="44" t="s">
        <v>7073</v>
      </c>
      <c r="Y35" s="44" t="s">
        <v>6981</v>
      </c>
      <c r="Z35" s="44" t="s">
        <v>6981</v>
      </c>
      <c r="AA35" s="44" t="s">
        <v>7098</v>
      </c>
      <c r="AB35" s="44" t="s">
        <v>46</v>
      </c>
      <c r="AC35" s="44" t="s">
        <v>46</v>
      </c>
      <c r="AD35" s="44" t="s">
        <v>46</v>
      </c>
      <c r="AE35" s="44" t="s">
        <v>6981</v>
      </c>
      <c r="AF35" s="44">
        <v>5</v>
      </c>
      <c r="AG35" s="44">
        <v>2000</v>
      </c>
    </row>
    <row r="36" spans="1:33">
      <c r="A36" s="44" t="s">
        <v>6875</v>
      </c>
      <c r="B36" s="44" t="s">
        <v>6876</v>
      </c>
      <c r="C36" s="44" t="s">
        <v>31</v>
      </c>
      <c r="D36" s="44" t="s">
        <v>7131</v>
      </c>
      <c r="E36" s="44" t="s">
        <v>7132</v>
      </c>
      <c r="F36" s="44" t="s">
        <v>7133</v>
      </c>
      <c r="G36" s="44" t="s">
        <v>7134</v>
      </c>
      <c r="H36" s="44">
        <v>45900</v>
      </c>
      <c r="I36" s="44">
        <v>38200</v>
      </c>
      <c r="J36" s="44" t="s">
        <v>367</v>
      </c>
      <c r="K36" s="44" t="s">
        <v>7006</v>
      </c>
      <c r="L36" s="44" t="s">
        <v>7070</v>
      </c>
      <c r="M36" s="44" t="s">
        <v>41</v>
      </c>
      <c r="N36" s="44" t="s">
        <v>7048</v>
      </c>
      <c r="O36" s="44" t="s">
        <v>7090</v>
      </c>
      <c r="P36" s="44" t="s">
        <v>61</v>
      </c>
      <c r="Q36" s="44" t="s">
        <v>6885</v>
      </c>
      <c r="R36" s="44" t="s">
        <v>63</v>
      </c>
      <c r="S36" s="44" t="s">
        <v>48</v>
      </c>
      <c r="T36" s="44" t="s">
        <v>1019</v>
      </c>
      <c r="U36" s="44" t="s">
        <v>46</v>
      </c>
      <c r="V36" s="44" t="s">
        <v>7097</v>
      </c>
      <c r="W36" s="44" t="s">
        <v>7097</v>
      </c>
      <c r="X36" s="44" t="s">
        <v>7073</v>
      </c>
      <c r="Y36" s="44" t="s">
        <v>7051</v>
      </c>
      <c r="Z36" s="44" t="s">
        <v>7051</v>
      </c>
      <c r="AA36" s="44" t="s">
        <v>7104</v>
      </c>
      <c r="AB36" s="44" t="s">
        <v>46</v>
      </c>
      <c r="AC36" s="44" t="s">
        <v>46</v>
      </c>
      <c r="AD36" s="44" t="s">
        <v>46</v>
      </c>
      <c r="AE36" s="44" t="s">
        <v>7051</v>
      </c>
      <c r="AF36" s="44">
        <v>6.3</v>
      </c>
      <c r="AG36" s="44">
        <v>2000</v>
      </c>
    </row>
    <row r="37" spans="1:33">
      <c r="A37" s="44" t="s">
        <v>6875</v>
      </c>
      <c r="B37" s="44" t="s">
        <v>6876</v>
      </c>
      <c r="C37" s="44" t="s">
        <v>31</v>
      </c>
      <c r="D37" s="44" t="s">
        <v>7135</v>
      </c>
      <c r="E37" s="44" t="s">
        <v>7136</v>
      </c>
      <c r="F37" s="44" t="s">
        <v>7137</v>
      </c>
      <c r="G37" s="44" t="s">
        <v>7138</v>
      </c>
      <c r="H37" s="44">
        <v>48900</v>
      </c>
      <c r="I37" s="44">
        <v>42300</v>
      </c>
      <c r="J37" s="44" t="s">
        <v>367</v>
      </c>
      <c r="K37" s="44" t="s">
        <v>7006</v>
      </c>
      <c r="L37" s="44" t="s">
        <v>7070</v>
      </c>
      <c r="M37" s="44" t="s">
        <v>41</v>
      </c>
      <c r="N37" s="44" t="s">
        <v>6986</v>
      </c>
      <c r="O37" s="44" t="s">
        <v>7090</v>
      </c>
      <c r="P37" s="44" t="s">
        <v>61</v>
      </c>
      <c r="Q37" s="44" t="s">
        <v>6885</v>
      </c>
      <c r="R37" s="44" t="s">
        <v>63</v>
      </c>
      <c r="S37" s="44" t="s">
        <v>48</v>
      </c>
      <c r="T37" s="44" t="s">
        <v>1019</v>
      </c>
      <c r="U37" s="44" t="s">
        <v>46</v>
      </c>
      <c r="V37" s="44" t="s">
        <v>7109</v>
      </c>
      <c r="W37" s="44" t="s">
        <v>7109</v>
      </c>
      <c r="X37" s="44" t="s">
        <v>7073</v>
      </c>
      <c r="Y37" s="44" t="s">
        <v>6988</v>
      </c>
      <c r="Z37" s="44" t="s">
        <v>6988</v>
      </c>
      <c r="AA37" s="44" t="s">
        <v>7110</v>
      </c>
      <c r="AB37" s="44" t="s">
        <v>46</v>
      </c>
      <c r="AC37" s="44" t="s">
        <v>46</v>
      </c>
      <c r="AD37" s="44" t="s">
        <v>46</v>
      </c>
      <c r="AE37" s="44" t="s">
        <v>6988</v>
      </c>
      <c r="AF37" s="44">
        <v>7.2</v>
      </c>
      <c r="AG37" s="44">
        <v>2000</v>
      </c>
    </row>
    <row r="38" spans="1:33">
      <c r="A38" s="44" t="s">
        <v>6875</v>
      </c>
      <c r="B38" s="44" t="s">
        <v>6876</v>
      </c>
      <c r="C38" s="44" t="s">
        <v>31</v>
      </c>
      <c r="D38" s="44" t="s">
        <v>7139</v>
      </c>
      <c r="E38" s="44" t="s">
        <v>7140</v>
      </c>
      <c r="F38" s="44" t="s">
        <v>7141</v>
      </c>
      <c r="G38" s="44" t="s">
        <v>7142</v>
      </c>
      <c r="H38" s="44">
        <v>30400</v>
      </c>
      <c r="I38" s="44">
        <v>24100</v>
      </c>
      <c r="J38" s="44" t="s">
        <v>38</v>
      </c>
      <c r="K38" s="44" t="s">
        <v>7006</v>
      </c>
      <c r="L38" s="44" t="s">
        <v>6896</v>
      </c>
      <c r="M38" s="44" t="s">
        <v>41</v>
      </c>
      <c r="N38" s="44" t="s">
        <v>6916</v>
      </c>
      <c r="O38" s="44" t="s">
        <v>7143</v>
      </c>
      <c r="P38" s="44" t="s">
        <v>61</v>
      </c>
      <c r="Q38" s="44" t="s">
        <v>6885</v>
      </c>
      <c r="R38" s="44" t="s">
        <v>63</v>
      </c>
      <c r="S38" s="44" t="s">
        <v>48</v>
      </c>
      <c r="T38" s="44" t="s">
        <v>1019</v>
      </c>
      <c r="U38" s="44" t="s">
        <v>46</v>
      </c>
      <c r="V38" s="44" t="s">
        <v>7144</v>
      </c>
      <c r="W38" s="44" t="s">
        <v>7144</v>
      </c>
      <c r="X38" s="44" t="s">
        <v>7145</v>
      </c>
      <c r="Y38" s="44" t="s">
        <v>6917</v>
      </c>
      <c r="Z38" s="44" t="s">
        <v>46</v>
      </c>
      <c r="AA38" s="44" t="s">
        <v>7146</v>
      </c>
      <c r="AB38" s="44" t="s">
        <v>46</v>
      </c>
      <c r="AC38" s="44" t="s">
        <v>46</v>
      </c>
      <c r="AD38" s="44" t="s">
        <v>46</v>
      </c>
      <c r="AE38" s="44" t="s">
        <v>6917</v>
      </c>
      <c r="AF38" s="44">
        <v>3.6</v>
      </c>
      <c r="AG38" s="44">
        <v>2000</v>
      </c>
    </row>
    <row r="39" spans="1:33">
      <c r="A39" s="44" t="s">
        <v>6875</v>
      </c>
      <c r="B39" s="44" t="s">
        <v>6876</v>
      </c>
      <c r="C39" s="44" t="s">
        <v>31</v>
      </c>
      <c r="D39" s="44" t="s">
        <v>7147</v>
      </c>
      <c r="E39" s="44" t="s">
        <v>7148</v>
      </c>
      <c r="F39" s="44" t="s">
        <v>7149</v>
      </c>
      <c r="G39" s="44" t="s">
        <v>7150</v>
      </c>
      <c r="H39" s="44">
        <v>34300</v>
      </c>
      <c r="I39" s="44">
        <v>27600</v>
      </c>
      <c r="J39" s="44" t="s">
        <v>38</v>
      </c>
      <c r="K39" s="44" t="s">
        <v>7006</v>
      </c>
      <c r="L39" s="44" t="s">
        <v>6896</v>
      </c>
      <c r="M39" s="44" t="s">
        <v>41</v>
      </c>
      <c r="N39" s="44" t="s">
        <v>6924</v>
      </c>
      <c r="O39" s="44" t="s">
        <v>7151</v>
      </c>
      <c r="P39" s="44" t="s">
        <v>61</v>
      </c>
      <c r="Q39" s="44" t="s">
        <v>6885</v>
      </c>
      <c r="R39" s="44" t="s">
        <v>63</v>
      </c>
      <c r="S39" s="44" t="s">
        <v>48</v>
      </c>
      <c r="T39" s="44" t="s">
        <v>1019</v>
      </c>
      <c r="U39" s="44" t="s">
        <v>46</v>
      </c>
      <c r="V39" s="44" t="s">
        <v>7152</v>
      </c>
      <c r="W39" s="44" t="s">
        <v>7152</v>
      </c>
      <c r="X39" s="44" t="s">
        <v>7145</v>
      </c>
      <c r="Y39" s="44" t="s">
        <v>6926</v>
      </c>
      <c r="Z39" s="44" t="s">
        <v>46</v>
      </c>
      <c r="AA39" s="44" t="s">
        <v>7153</v>
      </c>
      <c r="AB39" s="44" t="s">
        <v>46</v>
      </c>
      <c r="AC39" s="44" t="s">
        <v>46</v>
      </c>
      <c r="AD39" s="44" t="s">
        <v>46</v>
      </c>
      <c r="AE39" s="44" t="s">
        <v>6926</v>
      </c>
      <c r="AF39" s="44">
        <v>4.2</v>
      </c>
      <c r="AG39" s="44">
        <v>2000</v>
      </c>
    </row>
    <row r="40" spans="1:33">
      <c r="A40" s="44" t="s">
        <v>6875</v>
      </c>
      <c r="B40" s="44" t="s">
        <v>6876</v>
      </c>
      <c r="C40" s="44" t="s">
        <v>31</v>
      </c>
      <c r="D40" s="44" t="s">
        <v>7154</v>
      </c>
      <c r="E40" s="44" t="s">
        <v>7155</v>
      </c>
      <c r="F40" s="44" t="s">
        <v>7156</v>
      </c>
      <c r="G40" s="44" t="s">
        <v>7157</v>
      </c>
      <c r="H40" s="44">
        <v>38400</v>
      </c>
      <c r="I40" s="44">
        <v>31900</v>
      </c>
      <c r="J40" s="44" t="s">
        <v>38</v>
      </c>
      <c r="K40" s="44" t="s">
        <v>7006</v>
      </c>
      <c r="L40" s="44" t="s">
        <v>6896</v>
      </c>
      <c r="M40" s="44" t="s">
        <v>41</v>
      </c>
      <c r="N40" s="44" t="s">
        <v>6932</v>
      </c>
      <c r="O40" s="44" t="s">
        <v>7151</v>
      </c>
      <c r="P40" s="44" t="s">
        <v>61</v>
      </c>
      <c r="Q40" s="44" t="s">
        <v>6885</v>
      </c>
      <c r="R40" s="44" t="s">
        <v>63</v>
      </c>
      <c r="S40" s="44" t="s">
        <v>48</v>
      </c>
      <c r="T40" s="44" t="s">
        <v>1019</v>
      </c>
      <c r="U40" s="44" t="s">
        <v>46</v>
      </c>
      <c r="V40" s="44" t="s">
        <v>7158</v>
      </c>
      <c r="W40" s="44" t="s">
        <v>7158</v>
      </c>
      <c r="X40" s="44" t="s">
        <v>7145</v>
      </c>
      <c r="Y40" s="44" t="s">
        <v>6933</v>
      </c>
      <c r="Z40" s="44" t="s">
        <v>46</v>
      </c>
      <c r="AA40" s="44" t="s">
        <v>7159</v>
      </c>
      <c r="AB40" s="44" t="s">
        <v>46</v>
      </c>
      <c r="AC40" s="44" t="s">
        <v>46</v>
      </c>
      <c r="AD40" s="44" t="s">
        <v>46</v>
      </c>
      <c r="AE40" s="44" t="s">
        <v>6933</v>
      </c>
      <c r="AF40" s="44">
        <v>5.5</v>
      </c>
      <c r="AG40" s="44">
        <v>2000</v>
      </c>
    </row>
    <row r="41" spans="1:33">
      <c r="A41" s="44" t="s">
        <v>6875</v>
      </c>
      <c r="B41" s="44" t="s">
        <v>6876</v>
      </c>
      <c r="C41" s="44" t="s">
        <v>31</v>
      </c>
      <c r="D41" s="44" t="s">
        <v>7160</v>
      </c>
      <c r="E41" s="44" t="s">
        <v>7161</v>
      </c>
      <c r="F41" s="44" t="s">
        <v>7162</v>
      </c>
      <c r="G41" s="44" t="s">
        <v>7163</v>
      </c>
      <c r="H41" s="44">
        <v>44400</v>
      </c>
      <c r="I41" s="44">
        <v>37000</v>
      </c>
      <c r="J41" s="44" t="s">
        <v>38</v>
      </c>
      <c r="K41" s="44" t="s">
        <v>7006</v>
      </c>
      <c r="L41" s="44" t="s">
        <v>6896</v>
      </c>
      <c r="M41" s="44" t="s">
        <v>41</v>
      </c>
      <c r="N41" s="44" t="s">
        <v>7164</v>
      </c>
      <c r="O41" s="44" t="s">
        <v>7151</v>
      </c>
      <c r="P41" s="44" t="s">
        <v>61</v>
      </c>
      <c r="Q41" s="44" t="s">
        <v>6885</v>
      </c>
      <c r="R41" s="44" t="s">
        <v>63</v>
      </c>
      <c r="S41" s="44" t="s">
        <v>48</v>
      </c>
      <c r="T41" s="44" t="s">
        <v>1019</v>
      </c>
      <c r="U41" s="44" t="s">
        <v>46</v>
      </c>
      <c r="V41" s="44" t="s">
        <v>7165</v>
      </c>
      <c r="W41" s="44" t="s">
        <v>7165</v>
      </c>
      <c r="X41" s="44" t="s">
        <v>7145</v>
      </c>
      <c r="Y41" s="44" t="s">
        <v>7166</v>
      </c>
      <c r="Z41" s="44" t="s">
        <v>46</v>
      </c>
      <c r="AA41" s="44" t="s">
        <v>6934</v>
      </c>
      <c r="AB41" s="44" t="s">
        <v>46</v>
      </c>
      <c r="AC41" s="44" t="s">
        <v>46</v>
      </c>
      <c r="AD41" s="44" t="s">
        <v>46</v>
      </c>
      <c r="AE41" s="44" t="s">
        <v>7166</v>
      </c>
      <c r="AF41" s="44">
        <v>6.5</v>
      </c>
      <c r="AG41" s="44">
        <v>2000</v>
      </c>
    </row>
    <row r="42" spans="1:33">
      <c r="A42" s="44" t="s">
        <v>6875</v>
      </c>
      <c r="B42" s="44" t="s">
        <v>6876</v>
      </c>
      <c r="C42" s="44" t="s">
        <v>31</v>
      </c>
      <c r="D42" s="44" t="s">
        <v>7167</v>
      </c>
      <c r="E42" s="44" t="s">
        <v>7168</v>
      </c>
      <c r="F42" s="44" t="s">
        <v>7169</v>
      </c>
      <c r="G42" s="44" t="s">
        <v>7170</v>
      </c>
      <c r="H42" s="44">
        <v>80900</v>
      </c>
      <c r="I42" s="44">
        <v>79998</v>
      </c>
      <c r="J42" s="44" t="s">
        <v>367</v>
      </c>
      <c r="K42" s="44" t="s">
        <v>7171</v>
      </c>
      <c r="L42" s="44" t="s">
        <v>6940</v>
      </c>
      <c r="M42" s="44" t="s">
        <v>41</v>
      </c>
      <c r="N42" s="44" t="s">
        <v>6883</v>
      </c>
      <c r="O42" s="44" t="s">
        <v>6884</v>
      </c>
      <c r="P42" s="44" t="s">
        <v>61</v>
      </c>
      <c r="Q42" s="44" t="s">
        <v>6885</v>
      </c>
      <c r="R42" s="44" t="s">
        <v>63</v>
      </c>
      <c r="S42" s="44" t="s">
        <v>48</v>
      </c>
      <c r="T42" s="44" t="s">
        <v>1019</v>
      </c>
      <c r="U42" s="44" t="s">
        <v>46</v>
      </c>
      <c r="V42" s="44" t="s">
        <v>46</v>
      </c>
      <c r="W42" s="44" t="s">
        <v>46</v>
      </c>
      <c r="X42" s="44" t="s">
        <v>7172</v>
      </c>
      <c r="Y42" s="44" t="s">
        <v>6888</v>
      </c>
      <c r="Z42" s="44" t="s">
        <v>7173</v>
      </c>
      <c r="AA42" s="44" t="s">
        <v>7174</v>
      </c>
      <c r="AB42" s="44" t="s">
        <v>7175</v>
      </c>
      <c r="AC42" s="44" t="s">
        <v>46</v>
      </c>
      <c r="AD42" s="44" t="s">
        <v>46</v>
      </c>
      <c r="AE42" s="44" t="s">
        <v>6888</v>
      </c>
      <c r="AF42" s="44">
        <v>11</v>
      </c>
      <c r="AG42" s="44">
        <v>2000</v>
      </c>
    </row>
    <row r="43" spans="1:33">
      <c r="A43" s="44" t="s">
        <v>6875</v>
      </c>
      <c r="B43" s="44" t="s">
        <v>6876</v>
      </c>
      <c r="C43" s="44" t="s">
        <v>31</v>
      </c>
      <c r="D43" s="44" t="s">
        <v>7176</v>
      </c>
      <c r="E43" s="44" t="s">
        <v>7177</v>
      </c>
      <c r="F43" s="44" t="s">
        <v>7178</v>
      </c>
      <c r="G43" s="44" t="s">
        <v>7179</v>
      </c>
      <c r="H43" s="44">
        <v>23900</v>
      </c>
      <c r="I43" s="44">
        <v>21510</v>
      </c>
      <c r="J43" s="44" t="s">
        <v>38</v>
      </c>
      <c r="K43" s="44" t="s">
        <v>7180</v>
      </c>
      <c r="L43" s="44" t="s">
        <v>6940</v>
      </c>
      <c r="M43" s="44" t="s">
        <v>41</v>
      </c>
      <c r="N43" s="44" t="s">
        <v>6897</v>
      </c>
      <c r="O43" s="44" t="s">
        <v>7181</v>
      </c>
      <c r="P43" s="44" t="s">
        <v>7182</v>
      </c>
      <c r="Q43" s="44" t="s">
        <v>6885</v>
      </c>
      <c r="R43" s="44" t="s">
        <v>63</v>
      </c>
      <c r="S43" s="44" t="s">
        <v>6886</v>
      </c>
      <c r="T43" s="44" t="s">
        <v>1019</v>
      </c>
      <c r="U43" s="44" t="s">
        <v>46</v>
      </c>
      <c r="V43" s="44" t="s">
        <v>46</v>
      </c>
      <c r="W43" s="44" t="s">
        <v>46</v>
      </c>
      <c r="X43" s="44" t="s">
        <v>7183</v>
      </c>
      <c r="Y43" s="44" t="s">
        <v>7011</v>
      </c>
      <c r="Z43" s="44" t="s">
        <v>7012</v>
      </c>
      <c r="AA43" s="44" t="s">
        <v>7029</v>
      </c>
      <c r="AB43" s="44" t="s">
        <v>46</v>
      </c>
      <c r="AC43" s="44" t="s">
        <v>46</v>
      </c>
      <c r="AD43" s="44" t="s">
        <v>46</v>
      </c>
      <c r="AE43" s="44" t="s">
        <v>7011</v>
      </c>
      <c r="AF43" s="44">
        <v>2.2999999999999998</v>
      </c>
      <c r="AG43" s="44">
        <v>1600</v>
      </c>
    </row>
    <row r="44" spans="1:33">
      <c r="A44" s="44" t="s">
        <v>6875</v>
      </c>
      <c r="B44" s="44" t="s">
        <v>6876</v>
      </c>
      <c r="C44" s="44" t="s">
        <v>31</v>
      </c>
      <c r="D44" s="44" t="s">
        <v>7184</v>
      </c>
      <c r="E44" s="44" t="s">
        <v>7185</v>
      </c>
      <c r="F44" s="44" t="s">
        <v>7186</v>
      </c>
      <c r="G44" s="44" t="s">
        <v>7187</v>
      </c>
      <c r="H44" s="44">
        <v>26900</v>
      </c>
      <c r="I44" s="44">
        <v>24210</v>
      </c>
      <c r="J44" s="44" t="s">
        <v>38</v>
      </c>
      <c r="K44" s="44" t="s">
        <v>7188</v>
      </c>
      <c r="L44" s="44" t="s">
        <v>6940</v>
      </c>
      <c r="M44" s="44" t="s">
        <v>41</v>
      </c>
      <c r="N44" s="44" t="s">
        <v>6908</v>
      </c>
      <c r="O44" s="44" t="s">
        <v>7189</v>
      </c>
      <c r="P44" s="44" t="s">
        <v>7182</v>
      </c>
      <c r="Q44" s="44" t="s">
        <v>6885</v>
      </c>
      <c r="R44" s="44" t="s">
        <v>63</v>
      </c>
      <c r="S44" s="44" t="s">
        <v>6886</v>
      </c>
      <c r="T44" s="44" t="s">
        <v>1019</v>
      </c>
      <c r="U44" s="44" t="s">
        <v>46</v>
      </c>
      <c r="V44" s="44" t="s">
        <v>46</v>
      </c>
      <c r="W44" s="44" t="s">
        <v>46</v>
      </c>
      <c r="X44" s="44" t="s">
        <v>7190</v>
      </c>
      <c r="Y44" s="44" t="s">
        <v>6944</v>
      </c>
      <c r="Z44" s="44" t="s">
        <v>7020</v>
      </c>
      <c r="AA44" s="44" t="s">
        <v>7021</v>
      </c>
      <c r="AB44" s="44" t="s">
        <v>6890</v>
      </c>
      <c r="AC44" s="44" t="s">
        <v>46</v>
      </c>
      <c r="AD44" s="44" t="s">
        <v>46</v>
      </c>
      <c r="AE44" s="44" t="s">
        <v>6944</v>
      </c>
      <c r="AF44" s="44">
        <v>2.8</v>
      </c>
      <c r="AG44" s="44">
        <v>1600</v>
      </c>
    </row>
    <row r="45" spans="1:33">
      <c r="A45" s="44" t="s">
        <v>6875</v>
      </c>
      <c r="B45" s="44" t="s">
        <v>6876</v>
      </c>
      <c r="C45" s="44" t="s">
        <v>31</v>
      </c>
      <c r="D45" s="44" t="s">
        <v>7191</v>
      </c>
      <c r="E45" s="44" t="s">
        <v>7192</v>
      </c>
      <c r="F45" s="44" t="s">
        <v>7193</v>
      </c>
      <c r="G45" s="44" t="s">
        <v>7194</v>
      </c>
      <c r="H45" s="44">
        <v>34500</v>
      </c>
      <c r="I45" s="44">
        <v>31050</v>
      </c>
      <c r="J45" s="44" t="s">
        <v>38</v>
      </c>
      <c r="K45" s="44" t="s">
        <v>7188</v>
      </c>
      <c r="L45" s="44" t="s">
        <v>6940</v>
      </c>
      <c r="M45" s="44" t="s">
        <v>41</v>
      </c>
      <c r="N45" s="44" t="s">
        <v>6916</v>
      </c>
      <c r="O45" s="44" t="s">
        <v>7189</v>
      </c>
      <c r="P45" s="44" t="s">
        <v>61</v>
      </c>
      <c r="Q45" s="44" t="s">
        <v>6885</v>
      </c>
      <c r="R45" s="44" t="s">
        <v>63</v>
      </c>
      <c r="S45" s="44" t="s">
        <v>6886</v>
      </c>
      <c r="T45" s="44" t="s">
        <v>1019</v>
      </c>
      <c r="U45" s="44" t="s">
        <v>46</v>
      </c>
      <c r="V45" s="44" t="s">
        <v>46</v>
      </c>
      <c r="W45" s="44" t="s">
        <v>46</v>
      </c>
      <c r="X45" s="44" t="s">
        <v>7183</v>
      </c>
      <c r="Y45" s="44" t="s">
        <v>6917</v>
      </c>
      <c r="Z45" s="44" t="s">
        <v>7028</v>
      </c>
      <c r="AA45" s="44" t="s">
        <v>7166</v>
      </c>
      <c r="AB45" s="44" t="s">
        <v>6890</v>
      </c>
      <c r="AC45" s="44" t="s">
        <v>46</v>
      </c>
      <c r="AD45" s="44" t="s">
        <v>46</v>
      </c>
      <c r="AE45" s="44" t="s">
        <v>6917</v>
      </c>
      <c r="AF45" s="44">
        <v>3.6</v>
      </c>
      <c r="AG45" s="44">
        <v>2000</v>
      </c>
    </row>
    <row r="46" spans="1:33">
      <c r="A46" s="44" t="s">
        <v>6875</v>
      </c>
      <c r="B46" s="44" t="s">
        <v>6876</v>
      </c>
      <c r="C46" s="44" t="s">
        <v>31</v>
      </c>
      <c r="D46" s="44" t="s">
        <v>7195</v>
      </c>
      <c r="E46" s="44" t="s">
        <v>7196</v>
      </c>
      <c r="F46" s="44" t="s">
        <v>7197</v>
      </c>
      <c r="G46" s="44" t="s">
        <v>7198</v>
      </c>
      <c r="H46" s="44">
        <v>36900</v>
      </c>
      <c r="I46" s="44">
        <v>33210</v>
      </c>
      <c r="J46" s="44" t="s">
        <v>38</v>
      </c>
      <c r="K46" s="44" t="s">
        <v>7188</v>
      </c>
      <c r="L46" s="44" t="s">
        <v>6940</v>
      </c>
      <c r="M46" s="44" t="s">
        <v>41</v>
      </c>
      <c r="N46" s="44" t="s">
        <v>6924</v>
      </c>
      <c r="O46" s="44" t="s">
        <v>7199</v>
      </c>
      <c r="P46" s="44" t="s">
        <v>7182</v>
      </c>
      <c r="Q46" s="44" t="s">
        <v>6885</v>
      </c>
      <c r="R46" s="44" t="s">
        <v>63</v>
      </c>
      <c r="S46" s="44" t="s">
        <v>6886</v>
      </c>
      <c r="T46" s="44" t="s">
        <v>1019</v>
      </c>
      <c r="U46" s="44" t="s">
        <v>46</v>
      </c>
      <c r="V46" s="44" t="s">
        <v>46</v>
      </c>
      <c r="W46" s="44" t="s">
        <v>46</v>
      </c>
      <c r="X46" s="44" t="s">
        <v>7183</v>
      </c>
      <c r="Y46" s="44" t="s">
        <v>6974</v>
      </c>
      <c r="Z46" s="44" t="s">
        <v>7200</v>
      </c>
      <c r="AA46" s="44" t="s">
        <v>6958</v>
      </c>
      <c r="AB46" s="44" t="s">
        <v>6890</v>
      </c>
      <c r="AC46" s="44" t="s">
        <v>46</v>
      </c>
      <c r="AD46" s="44" t="s">
        <v>46</v>
      </c>
      <c r="AE46" s="44" t="s">
        <v>6974</v>
      </c>
      <c r="AF46" s="44">
        <v>4.0999999999999996</v>
      </c>
      <c r="AG46" s="44">
        <v>2000</v>
      </c>
    </row>
    <row r="47" spans="1:33">
      <c r="A47" s="44" t="s">
        <v>6875</v>
      </c>
      <c r="B47" s="44" t="s">
        <v>6876</v>
      </c>
      <c r="C47" s="44" t="s">
        <v>31</v>
      </c>
      <c r="D47" s="44" t="s">
        <v>7201</v>
      </c>
      <c r="E47" s="44" t="s">
        <v>7202</v>
      </c>
      <c r="F47" s="44" t="s">
        <v>7203</v>
      </c>
      <c r="G47" s="44" t="s">
        <v>7204</v>
      </c>
      <c r="H47" s="44">
        <v>43900</v>
      </c>
      <c r="I47" s="44">
        <v>39510</v>
      </c>
      <c r="J47" s="44" t="s">
        <v>38</v>
      </c>
      <c r="K47" s="44" t="s">
        <v>7188</v>
      </c>
      <c r="L47" s="44" t="s">
        <v>6940</v>
      </c>
      <c r="M47" s="44" t="s">
        <v>41</v>
      </c>
      <c r="N47" s="44" t="s">
        <v>6980</v>
      </c>
      <c r="O47" s="44" t="s">
        <v>7199</v>
      </c>
      <c r="P47" s="44" t="s">
        <v>61</v>
      </c>
      <c r="Q47" s="44" t="s">
        <v>6885</v>
      </c>
      <c r="R47" s="44" t="s">
        <v>63</v>
      </c>
      <c r="S47" s="44" t="s">
        <v>6886</v>
      </c>
      <c r="T47" s="44" t="s">
        <v>1019</v>
      </c>
      <c r="U47" s="44" t="s">
        <v>46</v>
      </c>
      <c r="V47" s="44" t="s">
        <v>46</v>
      </c>
      <c r="W47" s="44" t="s">
        <v>46</v>
      </c>
      <c r="X47" s="44" t="s">
        <v>7183</v>
      </c>
      <c r="Y47" s="44" t="s">
        <v>6981</v>
      </c>
      <c r="Z47" s="44" t="s">
        <v>6981</v>
      </c>
      <c r="AA47" s="44" t="s">
        <v>6958</v>
      </c>
      <c r="AB47" s="44" t="s">
        <v>6890</v>
      </c>
      <c r="AC47" s="44" t="s">
        <v>46</v>
      </c>
      <c r="AD47" s="44" t="s">
        <v>46</v>
      </c>
      <c r="AE47" s="44" t="s">
        <v>6981</v>
      </c>
      <c r="AF47" s="44">
        <v>5</v>
      </c>
      <c r="AG47" s="44">
        <v>2000</v>
      </c>
    </row>
    <row r="48" spans="1:33">
      <c r="A48" s="44" t="s">
        <v>6875</v>
      </c>
      <c r="B48" s="44" t="s">
        <v>6876</v>
      </c>
      <c r="C48" s="44" t="s">
        <v>31</v>
      </c>
      <c r="D48" s="44" t="s">
        <v>7205</v>
      </c>
      <c r="E48" s="44" t="s">
        <v>7206</v>
      </c>
      <c r="F48" s="44" t="s">
        <v>7207</v>
      </c>
      <c r="G48" s="44" t="s">
        <v>7208</v>
      </c>
      <c r="H48" s="44">
        <v>50900</v>
      </c>
      <c r="I48" s="44">
        <v>45810</v>
      </c>
      <c r="J48" s="44" t="s">
        <v>38</v>
      </c>
      <c r="K48" s="44" t="s">
        <v>7188</v>
      </c>
      <c r="L48" s="44" t="s">
        <v>6940</v>
      </c>
      <c r="M48" s="44" t="s">
        <v>41</v>
      </c>
      <c r="N48" s="44" t="s">
        <v>7048</v>
      </c>
      <c r="O48" s="44" t="s">
        <v>7209</v>
      </c>
      <c r="P48" s="44" t="s">
        <v>7182</v>
      </c>
      <c r="Q48" s="44" t="s">
        <v>6885</v>
      </c>
      <c r="R48" s="44" t="s">
        <v>63</v>
      </c>
      <c r="S48" s="44" t="s">
        <v>6886</v>
      </c>
      <c r="T48" s="44" t="s">
        <v>1019</v>
      </c>
      <c r="U48" s="44" t="s">
        <v>46</v>
      </c>
      <c r="V48" s="44" t="s">
        <v>46</v>
      </c>
      <c r="W48" s="44" t="s">
        <v>46</v>
      </c>
      <c r="X48" s="44" t="s">
        <v>7183</v>
      </c>
      <c r="Y48" s="44" t="s">
        <v>7051</v>
      </c>
      <c r="Z48" s="44" t="s">
        <v>7210</v>
      </c>
      <c r="AA48" s="44" t="s">
        <v>6958</v>
      </c>
      <c r="AB48" s="44" t="s">
        <v>6890</v>
      </c>
      <c r="AC48" s="44" t="s">
        <v>46</v>
      </c>
      <c r="AD48" s="44" t="s">
        <v>46</v>
      </c>
      <c r="AE48" s="44" t="s">
        <v>7051</v>
      </c>
      <c r="AF48" s="44">
        <v>6.3</v>
      </c>
      <c r="AG48" s="44">
        <v>2000</v>
      </c>
    </row>
    <row r="49" spans="1:33">
      <c r="A49" s="44" t="s">
        <v>6875</v>
      </c>
      <c r="B49" s="44" t="s">
        <v>6876</v>
      </c>
      <c r="C49" s="44" t="s">
        <v>31</v>
      </c>
      <c r="D49" s="44" t="s">
        <v>7211</v>
      </c>
      <c r="E49" s="44" t="s">
        <v>7212</v>
      </c>
      <c r="F49" s="44" t="s">
        <v>7213</v>
      </c>
      <c r="G49" s="44" t="s">
        <v>7214</v>
      </c>
      <c r="H49" s="44">
        <v>55900</v>
      </c>
      <c r="I49" s="44">
        <v>50310</v>
      </c>
      <c r="J49" s="44" t="s">
        <v>38</v>
      </c>
      <c r="K49" s="44" t="s">
        <v>7188</v>
      </c>
      <c r="L49" s="44" t="s">
        <v>6940</v>
      </c>
      <c r="M49" s="44" t="s">
        <v>41</v>
      </c>
      <c r="N49" s="44" t="s">
        <v>6986</v>
      </c>
      <c r="O49" s="44" t="s">
        <v>7209</v>
      </c>
      <c r="P49" s="44" t="s">
        <v>61</v>
      </c>
      <c r="Q49" s="44" t="s">
        <v>6885</v>
      </c>
      <c r="R49" s="44" t="s">
        <v>63</v>
      </c>
      <c r="S49" s="44" t="s">
        <v>6886</v>
      </c>
      <c r="T49" s="44" t="s">
        <v>1019</v>
      </c>
      <c r="U49" s="44" t="s">
        <v>46</v>
      </c>
      <c r="V49" s="44" t="s">
        <v>46</v>
      </c>
      <c r="W49" s="44" t="s">
        <v>46</v>
      </c>
      <c r="X49" s="44" t="s">
        <v>7215</v>
      </c>
      <c r="Y49" s="44" t="s">
        <v>6988</v>
      </c>
      <c r="Z49" s="44" t="s">
        <v>7216</v>
      </c>
      <c r="AA49" s="44" t="s">
        <v>7057</v>
      </c>
      <c r="AB49" s="44" t="s">
        <v>6890</v>
      </c>
      <c r="AC49" s="44" t="s">
        <v>46</v>
      </c>
      <c r="AD49" s="44" t="s">
        <v>46</v>
      </c>
      <c r="AE49" s="44" t="s">
        <v>6988</v>
      </c>
      <c r="AF49" s="44">
        <v>7.2</v>
      </c>
      <c r="AG49" s="44">
        <v>2000</v>
      </c>
    </row>
    <row r="50" spans="1:33">
      <c r="A50" s="44" t="s">
        <v>6875</v>
      </c>
      <c r="B50" s="44" t="s">
        <v>6876</v>
      </c>
      <c r="C50" s="44" t="s">
        <v>31</v>
      </c>
      <c r="D50" s="44" t="s">
        <v>7217</v>
      </c>
      <c r="E50" s="44" t="s">
        <v>7218</v>
      </c>
      <c r="F50" s="44" t="s">
        <v>7219</v>
      </c>
      <c r="G50" s="44" t="s">
        <v>7220</v>
      </c>
      <c r="H50" s="44">
        <v>67400</v>
      </c>
      <c r="I50" s="44">
        <v>60660</v>
      </c>
      <c r="J50" s="44" t="s">
        <v>38</v>
      </c>
      <c r="K50" s="44" t="s">
        <v>7188</v>
      </c>
      <c r="L50" s="44" t="s">
        <v>6940</v>
      </c>
      <c r="M50" s="44" t="s">
        <v>41</v>
      </c>
      <c r="N50" s="44" t="s">
        <v>6941</v>
      </c>
      <c r="O50" s="44" t="s">
        <v>7221</v>
      </c>
      <c r="P50" s="44" t="s">
        <v>7182</v>
      </c>
      <c r="Q50" s="44" t="s">
        <v>6885</v>
      </c>
      <c r="R50" s="44" t="s">
        <v>63</v>
      </c>
      <c r="S50" s="44" t="s">
        <v>6886</v>
      </c>
      <c r="T50" s="44" t="s">
        <v>1019</v>
      </c>
      <c r="U50" s="44" t="s">
        <v>46</v>
      </c>
      <c r="V50" s="44" t="s">
        <v>46</v>
      </c>
      <c r="W50" s="44" t="s">
        <v>46</v>
      </c>
      <c r="X50" s="44" t="s">
        <v>7183</v>
      </c>
      <c r="Y50" s="44" t="s">
        <v>6996</v>
      </c>
      <c r="Z50" s="44" t="s">
        <v>6996</v>
      </c>
      <c r="AA50" s="44" t="s">
        <v>7222</v>
      </c>
      <c r="AB50" s="44" t="s">
        <v>6890</v>
      </c>
      <c r="AC50" s="44" t="s">
        <v>46</v>
      </c>
      <c r="AD50" s="44" t="s">
        <v>46</v>
      </c>
      <c r="AE50" s="44" t="s">
        <v>6996</v>
      </c>
      <c r="AF50" s="44">
        <v>8.6</v>
      </c>
      <c r="AG50" s="44">
        <v>2000</v>
      </c>
    </row>
    <row r="51" spans="1:33">
      <c r="A51" s="44" t="s">
        <v>6875</v>
      </c>
      <c r="B51" s="44" t="s">
        <v>6876</v>
      </c>
      <c r="C51" s="44" t="s">
        <v>31</v>
      </c>
      <c r="D51" s="44" t="s">
        <v>7223</v>
      </c>
      <c r="E51" s="44" t="s">
        <v>7224</v>
      </c>
      <c r="F51" s="44" t="s">
        <v>7225</v>
      </c>
      <c r="G51" s="44" t="s">
        <v>7226</v>
      </c>
      <c r="H51" s="44">
        <v>20900</v>
      </c>
      <c r="I51" s="44">
        <v>16880</v>
      </c>
      <c r="J51" s="44" t="s">
        <v>38</v>
      </c>
      <c r="K51" s="44" t="s">
        <v>7227</v>
      </c>
      <c r="L51" s="44" t="s">
        <v>6940</v>
      </c>
      <c r="M51" s="44" t="s">
        <v>41</v>
      </c>
      <c r="N51" s="44" t="s">
        <v>6897</v>
      </c>
      <c r="O51" s="44" t="s">
        <v>7228</v>
      </c>
      <c r="P51" s="44" t="s">
        <v>7229</v>
      </c>
      <c r="Q51" s="44" t="s">
        <v>6885</v>
      </c>
      <c r="R51" s="44" t="s">
        <v>63</v>
      </c>
      <c r="S51" s="44" t="s">
        <v>48</v>
      </c>
      <c r="T51" s="44" t="s">
        <v>6886</v>
      </c>
      <c r="U51" s="44" t="s">
        <v>46</v>
      </c>
      <c r="V51" s="44" t="s">
        <v>46</v>
      </c>
      <c r="W51" s="44" t="s">
        <v>46</v>
      </c>
      <c r="X51" s="44" t="s">
        <v>7230</v>
      </c>
      <c r="Y51" s="44" t="s">
        <v>7011</v>
      </c>
      <c r="Z51" s="44" t="s">
        <v>7231</v>
      </c>
      <c r="AA51" s="44" t="s">
        <v>7021</v>
      </c>
      <c r="AB51" s="44" t="s">
        <v>7232</v>
      </c>
      <c r="AC51" s="44" t="s">
        <v>46</v>
      </c>
      <c r="AD51" s="44" t="s">
        <v>46</v>
      </c>
      <c r="AE51" s="44" t="s">
        <v>7011</v>
      </c>
      <c r="AF51" s="44">
        <v>2.2999999999999998</v>
      </c>
      <c r="AG51" s="44">
        <v>1600</v>
      </c>
    </row>
    <row r="52" spans="1:33">
      <c r="A52" s="44" t="s">
        <v>6875</v>
      </c>
      <c r="B52" s="44" t="s">
        <v>6876</v>
      </c>
      <c r="C52" s="44" t="s">
        <v>31</v>
      </c>
      <c r="D52" s="44" t="s">
        <v>7233</v>
      </c>
      <c r="E52" s="44" t="s">
        <v>7234</v>
      </c>
      <c r="F52" s="44" t="s">
        <v>7235</v>
      </c>
      <c r="G52" s="44" t="s">
        <v>7236</v>
      </c>
      <c r="H52" s="44">
        <v>23900</v>
      </c>
      <c r="I52" s="44">
        <v>18100</v>
      </c>
      <c r="J52" s="44" t="s">
        <v>38</v>
      </c>
      <c r="K52" s="44" t="s">
        <v>7227</v>
      </c>
      <c r="L52" s="44" t="s">
        <v>6940</v>
      </c>
      <c r="M52" s="44" t="s">
        <v>41</v>
      </c>
      <c r="N52" s="44" t="s">
        <v>6908</v>
      </c>
      <c r="O52" s="44" t="s">
        <v>7237</v>
      </c>
      <c r="P52" s="44" t="s">
        <v>7229</v>
      </c>
      <c r="Q52" s="44" t="s">
        <v>6885</v>
      </c>
      <c r="R52" s="44" t="s">
        <v>63</v>
      </c>
      <c r="S52" s="44" t="s">
        <v>48</v>
      </c>
      <c r="T52" s="44" t="s">
        <v>6886</v>
      </c>
      <c r="U52" s="44" t="s">
        <v>46</v>
      </c>
      <c r="V52" s="44" t="s">
        <v>46</v>
      </c>
      <c r="W52" s="44" t="s">
        <v>46</v>
      </c>
      <c r="X52" s="44" t="s">
        <v>7230</v>
      </c>
      <c r="Y52" s="44" t="s">
        <v>6944</v>
      </c>
      <c r="Z52" s="44" t="s">
        <v>6945</v>
      </c>
      <c r="AA52" s="44" t="s">
        <v>6946</v>
      </c>
      <c r="AB52" s="44" t="s">
        <v>7232</v>
      </c>
      <c r="AC52" s="44" t="s">
        <v>46</v>
      </c>
      <c r="AD52" s="44" t="s">
        <v>46</v>
      </c>
      <c r="AE52" s="44" t="s">
        <v>6944</v>
      </c>
      <c r="AF52" s="44">
        <v>2.8</v>
      </c>
      <c r="AG52" s="44">
        <v>1600</v>
      </c>
    </row>
    <row r="53" spans="1:33">
      <c r="A53" s="44" t="s">
        <v>6875</v>
      </c>
      <c r="B53" s="44" t="s">
        <v>6876</v>
      </c>
      <c r="C53" s="44" t="s">
        <v>31</v>
      </c>
      <c r="D53" s="44" t="s">
        <v>7238</v>
      </c>
      <c r="E53" s="44" t="s">
        <v>7239</v>
      </c>
      <c r="F53" s="44" t="s">
        <v>7240</v>
      </c>
      <c r="G53" s="44" t="s">
        <v>7241</v>
      </c>
      <c r="H53" s="44">
        <v>31500</v>
      </c>
      <c r="I53" s="44">
        <v>24900</v>
      </c>
      <c r="J53" s="44" t="s">
        <v>38</v>
      </c>
      <c r="K53" s="44" t="s">
        <v>7227</v>
      </c>
      <c r="L53" s="44" t="s">
        <v>6940</v>
      </c>
      <c r="M53" s="44" t="s">
        <v>41</v>
      </c>
      <c r="N53" s="44" t="s">
        <v>6916</v>
      </c>
      <c r="O53" s="44" t="s">
        <v>7237</v>
      </c>
      <c r="P53" s="44" t="s">
        <v>7229</v>
      </c>
      <c r="Q53" s="44" t="s">
        <v>6885</v>
      </c>
      <c r="R53" s="44" t="s">
        <v>63</v>
      </c>
      <c r="S53" s="44" t="s">
        <v>48</v>
      </c>
      <c r="T53" s="44" t="s">
        <v>6886</v>
      </c>
      <c r="U53" s="44" t="s">
        <v>46</v>
      </c>
      <c r="V53" s="44" t="s">
        <v>46</v>
      </c>
      <c r="W53" s="44" t="s">
        <v>46</v>
      </c>
      <c r="X53" s="44" t="s">
        <v>7230</v>
      </c>
      <c r="Y53" s="44" t="s">
        <v>6917</v>
      </c>
      <c r="Z53" s="44" t="s">
        <v>7242</v>
      </c>
      <c r="AA53" s="44" t="s">
        <v>7243</v>
      </c>
      <c r="AB53" s="44" t="s">
        <v>7232</v>
      </c>
      <c r="AC53" s="44" t="s">
        <v>46</v>
      </c>
      <c r="AD53" s="44" t="s">
        <v>46</v>
      </c>
      <c r="AE53" s="44" t="s">
        <v>6917</v>
      </c>
      <c r="AF53" s="44">
        <v>3.6</v>
      </c>
      <c r="AG53" s="44">
        <v>2000</v>
      </c>
    </row>
    <row r="54" spans="1:33">
      <c r="A54" s="44" t="s">
        <v>6875</v>
      </c>
      <c r="B54" s="44" t="s">
        <v>6876</v>
      </c>
      <c r="C54" s="44" t="s">
        <v>31</v>
      </c>
      <c r="D54" s="44" t="s">
        <v>7244</v>
      </c>
      <c r="E54" s="44" t="s">
        <v>7245</v>
      </c>
      <c r="F54" s="44" t="s">
        <v>7246</v>
      </c>
      <c r="G54" s="44" t="s">
        <v>7247</v>
      </c>
      <c r="H54" s="44">
        <v>33900</v>
      </c>
      <c r="I54" s="44">
        <v>28300</v>
      </c>
      <c r="J54" s="44" t="s">
        <v>38</v>
      </c>
      <c r="K54" s="44" t="s">
        <v>7227</v>
      </c>
      <c r="L54" s="44" t="s">
        <v>6940</v>
      </c>
      <c r="M54" s="44" t="s">
        <v>41</v>
      </c>
      <c r="N54" s="44" t="s">
        <v>6924</v>
      </c>
      <c r="O54" s="44" t="s">
        <v>7237</v>
      </c>
      <c r="P54" s="44" t="s">
        <v>7229</v>
      </c>
      <c r="Q54" s="44" t="s">
        <v>6885</v>
      </c>
      <c r="R54" s="44" t="s">
        <v>63</v>
      </c>
      <c r="S54" s="44" t="s">
        <v>48</v>
      </c>
      <c r="T54" s="44" t="s">
        <v>6886</v>
      </c>
      <c r="U54" s="44" t="s">
        <v>46</v>
      </c>
      <c r="V54" s="44" t="s">
        <v>46</v>
      </c>
      <c r="W54" s="44" t="s">
        <v>46</v>
      </c>
      <c r="X54" s="44" t="s">
        <v>7230</v>
      </c>
      <c r="Y54" s="44" t="s">
        <v>6974</v>
      </c>
      <c r="Z54" s="44" t="s">
        <v>7248</v>
      </c>
      <c r="AA54" s="44" t="s">
        <v>7249</v>
      </c>
      <c r="AB54" s="44" t="s">
        <v>7232</v>
      </c>
      <c r="AC54" s="44" t="s">
        <v>46</v>
      </c>
      <c r="AD54" s="44" t="s">
        <v>46</v>
      </c>
      <c r="AE54" s="44" t="s">
        <v>6974</v>
      </c>
      <c r="AF54" s="44">
        <v>4.0999999999999996</v>
      </c>
      <c r="AG54" s="44">
        <v>2000</v>
      </c>
    </row>
    <row r="55" spans="1:33">
      <c r="A55" s="44" t="s">
        <v>6875</v>
      </c>
      <c r="B55" s="44" t="s">
        <v>6876</v>
      </c>
      <c r="C55" s="44" t="s">
        <v>31</v>
      </c>
      <c r="D55" s="44" t="s">
        <v>7250</v>
      </c>
      <c r="E55" s="44" t="s">
        <v>7251</v>
      </c>
      <c r="F55" s="44" t="s">
        <v>7252</v>
      </c>
      <c r="G55" s="44" t="s">
        <v>7253</v>
      </c>
      <c r="H55" s="44">
        <v>40900</v>
      </c>
      <c r="I55" s="44">
        <v>32300</v>
      </c>
      <c r="J55" s="44" t="s">
        <v>38</v>
      </c>
      <c r="K55" s="44" t="s">
        <v>7227</v>
      </c>
      <c r="L55" s="44" t="s">
        <v>6940</v>
      </c>
      <c r="M55" s="44" t="s">
        <v>41</v>
      </c>
      <c r="N55" s="44" t="s">
        <v>6980</v>
      </c>
      <c r="O55" s="44" t="s">
        <v>7254</v>
      </c>
      <c r="P55" s="44" t="s">
        <v>7229</v>
      </c>
      <c r="Q55" s="44" t="s">
        <v>6885</v>
      </c>
      <c r="R55" s="44" t="s">
        <v>63</v>
      </c>
      <c r="S55" s="44" t="s">
        <v>48</v>
      </c>
      <c r="T55" s="44" t="s">
        <v>6886</v>
      </c>
      <c r="U55" s="44" t="s">
        <v>46</v>
      </c>
      <c r="V55" s="44" t="s">
        <v>46</v>
      </c>
      <c r="W55" s="44" t="s">
        <v>46</v>
      </c>
      <c r="X55" s="44" t="s">
        <v>7230</v>
      </c>
      <c r="Y55" s="44" t="s">
        <v>7255</v>
      </c>
      <c r="Z55" s="44" t="s">
        <v>6956</v>
      </c>
      <c r="AA55" s="44" t="s">
        <v>7256</v>
      </c>
      <c r="AB55" s="44" t="s">
        <v>7257</v>
      </c>
      <c r="AC55" s="44" t="s">
        <v>46</v>
      </c>
      <c r="AD55" s="44" t="s">
        <v>46</v>
      </c>
      <c r="AE55" s="44" t="s">
        <v>7255</v>
      </c>
      <c r="AF55" s="44">
        <v>5.0999999999999996</v>
      </c>
      <c r="AG55" s="44">
        <v>2000</v>
      </c>
    </row>
    <row r="56" spans="1:33">
      <c r="A56" s="44" t="s">
        <v>6875</v>
      </c>
      <c r="B56" s="44" t="s">
        <v>6876</v>
      </c>
      <c r="C56" s="44" t="s">
        <v>31</v>
      </c>
      <c r="D56" s="44" t="s">
        <v>7258</v>
      </c>
      <c r="E56" s="44" t="s">
        <v>7259</v>
      </c>
      <c r="F56" s="44" t="s">
        <v>7260</v>
      </c>
      <c r="G56" s="44" t="s">
        <v>7261</v>
      </c>
      <c r="H56" s="44">
        <v>47900</v>
      </c>
      <c r="I56" s="44">
        <v>38800</v>
      </c>
      <c r="J56" s="44" t="s">
        <v>38</v>
      </c>
      <c r="K56" s="44" t="s">
        <v>7227</v>
      </c>
      <c r="L56" s="44" t="s">
        <v>6940</v>
      </c>
      <c r="M56" s="44" t="s">
        <v>41</v>
      </c>
      <c r="N56" s="44" t="s">
        <v>7048</v>
      </c>
      <c r="O56" s="44" t="s">
        <v>7262</v>
      </c>
      <c r="P56" s="44" t="s">
        <v>7229</v>
      </c>
      <c r="Q56" s="44" t="s">
        <v>6885</v>
      </c>
      <c r="R56" s="44" t="s">
        <v>63</v>
      </c>
      <c r="S56" s="44" t="s">
        <v>48</v>
      </c>
      <c r="T56" s="44" t="s">
        <v>6886</v>
      </c>
      <c r="U56" s="44" t="s">
        <v>46</v>
      </c>
      <c r="V56" s="44" t="s">
        <v>46</v>
      </c>
      <c r="W56" s="44" t="s">
        <v>46</v>
      </c>
      <c r="X56" s="44" t="s">
        <v>7230</v>
      </c>
      <c r="Y56" s="44" t="s">
        <v>7166</v>
      </c>
      <c r="Z56" s="44" t="s">
        <v>7263</v>
      </c>
      <c r="AA56" s="44" t="s">
        <v>6958</v>
      </c>
      <c r="AB56" s="44" t="s">
        <v>7257</v>
      </c>
      <c r="AC56" s="44" t="s">
        <v>46</v>
      </c>
      <c r="AD56" s="44" t="s">
        <v>46</v>
      </c>
      <c r="AE56" s="44" t="s">
        <v>7166</v>
      </c>
      <c r="AF56" s="44">
        <v>6.5</v>
      </c>
      <c r="AG56" s="44">
        <v>2000</v>
      </c>
    </row>
    <row r="57" spans="1:33">
      <c r="A57" s="44" t="s">
        <v>6875</v>
      </c>
      <c r="B57" s="44" t="s">
        <v>6876</v>
      </c>
      <c r="C57" s="44" t="s">
        <v>31</v>
      </c>
      <c r="D57" s="44" t="s">
        <v>7264</v>
      </c>
      <c r="E57" s="44" t="s">
        <v>7265</v>
      </c>
      <c r="F57" s="44" t="s">
        <v>7266</v>
      </c>
      <c r="G57" s="44" t="s">
        <v>7267</v>
      </c>
      <c r="H57" s="44">
        <v>52900</v>
      </c>
      <c r="I57" s="44">
        <v>44200</v>
      </c>
      <c r="J57" s="44" t="s">
        <v>38</v>
      </c>
      <c r="K57" s="44" t="s">
        <v>7227</v>
      </c>
      <c r="L57" s="44" t="s">
        <v>6940</v>
      </c>
      <c r="M57" s="44" t="s">
        <v>41</v>
      </c>
      <c r="N57" s="44" t="s">
        <v>6986</v>
      </c>
      <c r="O57" s="44" t="s">
        <v>7268</v>
      </c>
      <c r="P57" s="44" t="s">
        <v>7229</v>
      </c>
      <c r="Q57" s="44" t="s">
        <v>6885</v>
      </c>
      <c r="R57" s="44" t="s">
        <v>63</v>
      </c>
      <c r="S57" s="44" t="s">
        <v>48</v>
      </c>
      <c r="T57" s="44" t="s">
        <v>6886</v>
      </c>
      <c r="U57" s="44" t="s">
        <v>46</v>
      </c>
      <c r="V57" s="44" t="s">
        <v>46</v>
      </c>
      <c r="W57" s="44" t="s">
        <v>46</v>
      </c>
      <c r="X57" s="44" t="s">
        <v>7230</v>
      </c>
      <c r="Y57" s="44" t="s">
        <v>7269</v>
      </c>
      <c r="Z57" s="44" t="s">
        <v>7269</v>
      </c>
      <c r="AA57" s="44" t="s">
        <v>6957</v>
      </c>
      <c r="AB57" s="44" t="s">
        <v>7257</v>
      </c>
      <c r="AC57" s="44" t="s">
        <v>46</v>
      </c>
      <c r="AD57" s="44" t="s">
        <v>46</v>
      </c>
      <c r="AE57" s="44" t="s">
        <v>7269</v>
      </c>
      <c r="AF57" s="44">
        <v>7.4</v>
      </c>
      <c r="AG57" s="44">
        <v>2000</v>
      </c>
    </row>
    <row r="58" spans="1:33">
      <c r="A58" s="44" t="s">
        <v>6875</v>
      </c>
      <c r="B58" s="44" t="s">
        <v>6876</v>
      </c>
      <c r="C58" s="44" t="s">
        <v>31</v>
      </c>
      <c r="D58" s="44" t="s">
        <v>7270</v>
      </c>
      <c r="E58" s="44" t="s">
        <v>7271</v>
      </c>
      <c r="F58" s="44" t="s">
        <v>7272</v>
      </c>
      <c r="G58" s="44" t="s">
        <v>7273</v>
      </c>
      <c r="H58" s="44">
        <v>61900</v>
      </c>
      <c r="I58" s="44">
        <v>51300</v>
      </c>
      <c r="J58" s="44" t="s">
        <v>38</v>
      </c>
      <c r="K58" s="44" t="s">
        <v>7227</v>
      </c>
      <c r="L58" s="44" t="s">
        <v>6940</v>
      </c>
      <c r="M58" s="44" t="s">
        <v>41</v>
      </c>
      <c r="N58" s="44" t="s">
        <v>6941</v>
      </c>
      <c r="O58" s="44" t="s">
        <v>7274</v>
      </c>
      <c r="P58" s="44" t="s">
        <v>7229</v>
      </c>
      <c r="Q58" s="44" t="s">
        <v>6885</v>
      </c>
      <c r="R58" s="44" t="s">
        <v>63</v>
      </c>
      <c r="S58" s="44" t="s">
        <v>48</v>
      </c>
      <c r="T58" s="44" t="s">
        <v>6886</v>
      </c>
      <c r="U58" s="44" t="s">
        <v>46</v>
      </c>
      <c r="V58" s="44" t="s">
        <v>46</v>
      </c>
      <c r="W58" s="44" t="s">
        <v>46</v>
      </c>
      <c r="X58" s="44" t="s">
        <v>7230</v>
      </c>
      <c r="Y58" s="44" t="s">
        <v>7064</v>
      </c>
      <c r="Z58" s="44" t="s">
        <v>7064</v>
      </c>
      <c r="AA58" s="44" t="s">
        <v>6956</v>
      </c>
      <c r="AB58" s="44" t="s">
        <v>7275</v>
      </c>
      <c r="AC58" s="44" t="s">
        <v>46</v>
      </c>
      <c r="AD58" s="44" t="s">
        <v>46</v>
      </c>
      <c r="AE58" s="44" t="s">
        <v>7064</v>
      </c>
      <c r="AF58" s="44">
        <v>8.8000000000000007</v>
      </c>
      <c r="AG58" s="44">
        <v>2000</v>
      </c>
    </row>
    <row r="59" spans="1:33">
      <c r="A59" s="44" t="s">
        <v>6875</v>
      </c>
      <c r="B59" s="44" t="s">
        <v>6876</v>
      </c>
      <c r="C59" s="44" t="s">
        <v>31</v>
      </c>
      <c r="D59" s="44" t="s">
        <v>7276</v>
      </c>
      <c r="E59" s="44" t="s">
        <v>7277</v>
      </c>
      <c r="F59" s="44" t="s">
        <v>7278</v>
      </c>
      <c r="G59" s="44" t="s">
        <v>7279</v>
      </c>
      <c r="H59" s="44">
        <v>26400</v>
      </c>
      <c r="I59" s="44">
        <v>21200</v>
      </c>
      <c r="J59" s="44" t="s">
        <v>38</v>
      </c>
      <c r="K59" s="44" t="s">
        <v>7280</v>
      </c>
      <c r="L59" s="44" t="s">
        <v>6940</v>
      </c>
      <c r="M59" s="44" t="s">
        <v>287</v>
      </c>
      <c r="N59" s="44" t="s">
        <v>6897</v>
      </c>
      <c r="O59" s="44" t="s">
        <v>7007</v>
      </c>
      <c r="P59" s="44" t="s">
        <v>7182</v>
      </c>
      <c r="Q59" s="44" t="s">
        <v>6885</v>
      </c>
      <c r="R59" s="44" t="s">
        <v>63</v>
      </c>
      <c r="S59" s="44" t="s">
        <v>48</v>
      </c>
      <c r="T59" s="44" t="s">
        <v>6886</v>
      </c>
      <c r="U59" s="44" t="s">
        <v>46</v>
      </c>
      <c r="V59" s="44" t="s">
        <v>46</v>
      </c>
      <c r="W59" s="44" t="s">
        <v>46</v>
      </c>
      <c r="X59" s="44" t="s">
        <v>7281</v>
      </c>
      <c r="Y59" s="44" t="s">
        <v>7011</v>
      </c>
      <c r="Z59" s="44" t="s">
        <v>7012</v>
      </c>
      <c r="AA59" s="44" t="s">
        <v>7013</v>
      </c>
      <c r="AB59" s="44" t="s">
        <v>7232</v>
      </c>
      <c r="AC59" s="44" t="s">
        <v>46</v>
      </c>
      <c r="AD59" s="44" t="s">
        <v>46</v>
      </c>
      <c r="AE59" s="44" t="s">
        <v>7011</v>
      </c>
      <c r="AF59" s="44">
        <v>2.2999999999999998</v>
      </c>
      <c r="AG59" s="44">
        <v>1600</v>
      </c>
    </row>
    <row r="60" spans="1:33">
      <c r="A60" s="44" t="s">
        <v>6875</v>
      </c>
      <c r="B60" s="44" t="s">
        <v>6876</v>
      </c>
      <c r="C60" s="44" t="s">
        <v>31</v>
      </c>
      <c r="D60" s="44" t="s">
        <v>7282</v>
      </c>
      <c r="E60" s="44" t="s">
        <v>7283</v>
      </c>
      <c r="F60" s="44" t="s">
        <v>7284</v>
      </c>
      <c r="G60" s="44" t="s">
        <v>7285</v>
      </c>
      <c r="H60" s="44">
        <v>29400</v>
      </c>
      <c r="I60" s="44">
        <v>23800</v>
      </c>
      <c r="J60" s="44" t="s">
        <v>38</v>
      </c>
      <c r="K60" s="44" t="s">
        <v>7280</v>
      </c>
      <c r="L60" s="44" t="s">
        <v>6940</v>
      </c>
      <c r="M60" s="44" t="s">
        <v>287</v>
      </c>
      <c r="N60" s="44" t="s">
        <v>6908</v>
      </c>
      <c r="O60" s="44" t="s">
        <v>7007</v>
      </c>
      <c r="P60" s="44" t="s">
        <v>7182</v>
      </c>
      <c r="Q60" s="44" t="s">
        <v>6885</v>
      </c>
      <c r="R60" s="44" t="s">
        <v>63</v>
      </c>
      <c r="S60" s="44" t="s">
        <v>48</v>
      </c>
      <c r="T60" s="44" t="s">
        <v>6886</v>
      </c>
      <c r="U60" s="44" t="s">
        <v>46</v>
      </c>
      <c r="V60" s="44" t="s">
        <v>46</v>
      </c>
      <c r="W60" s="44" t="s">
        <v>46</v>
      </c>
      <c r="X60" s="44" t="s">
        <v>7281</v>
      </c>
      <c r="Y60" s="44" t="s">
        <v>7019</v>
      </c>
      <c r="Z60" s="44" t="s">
        <v>7019</v>
      </c>
      <c r="AA60" s="44" t="s">
        <v>7021</v>
      </c>
      <c r="AB60" s="44" t="s">
        <v>7232</v>
      </c>
      <c r="AC60" s="44" t="s">
        <v>46</v>
      </c>
      <c r="AD60" s="44" t="s">
        <v>46</v>
      </c>
      <c r="AE60" s="44" t="s">
        <v>7019</v>
      </c>
      <c r="AF60" s="44">
        <v>2.9</v>
      </c>
      <c r="AG60" s="44">
        <v>1600</v>
      </c>
    </row>
    <row r="61" spans="1:33">
      <c r="A61" s="44" t="s">
        <v>6875</v>
      </c>
      <c r="B61" s="44" t="s">
        <v>6876</v>
      </c>
      <c r="C61" s="44" t="s">
        <v>31</v>
      </c>
      <c r="D61" s="44" t="s">
        <v>7286</v>
      </c>
      <c r="E61" s="44" t="s">
        <v>7287</v>
      </c>
      <c r="F61" s="44" t="s">
        <v>7288</v>
      </c>
      <c r="G61" s="44" t="s">
        <v>7289</v>
      </c>
      <c r="H61" s="44">
        <v>37000</v>
      </c>
      <c r="I61" s="44">
        <v>29000</v>
      </c>
      <c r="J61" s="44" t="s">
        <v>38</v>
      </c>
      <c r="K61" s="44" t="s">
        <v>7280</v>
      </c>
      <c r="L61" s="44" t="s">
        <v>6940</v>
      </c>
      <c r="M61" s="44" t="s">
        <v>287</v>
      </c>
      <c r="N61" s="44" t="s">
        <v>6916</v>
      </c>
      <c r="O61" s="44" t="s">
        <v>7026</v>
      </c>
      <c r="P61" s="44" t="s">
        <v>7182</v>
      </c>
      <c r="Q61" s="44" t="s">
        <v>6885</v>
      </c>
      <c r="R61" s="44" t="s">
        <v>63</v>
      </c>
      <c r="S61" s="44" t="s">
        <v>48</v>
      </c>
      <c r="T61" s="44" t="s">
        <v>6886</v>
      </c>
      <c r="U61" s="44" t="s">
        <v>46</v>
      </c>
      <c r="V61" s="44" t="s">
        <v>46</v>
      </c>
      <c r="W61" s="44" t="s">
        <v>46</v>
      </c>
      <c r="X61" s="44" t="s">
        <v>7281</v>
      </c>
      <c r="Y61" s="44" t="s">
        <v>6917</v>
      </c>
      <c r="Z61" s="44" t="s">
        <v>7028</v>
      </c>
      <c r="AA61" s="44" t="s">
        <v>7029</v>
      </c>
      <c r="AB61" s="44" t="s">
        <v>7232</v>
      </c>
      <c r="AC61" s="44" t="s">
        <v>46</v>
      </c>
      <c r="AD61" s="44" t="s">
        <v>46</v>
      </c>
      <c r="AE61" s="44" t="s">
        <v>6917</v>
      </c>
      <c r="AF61" s="44">
        <v>3.6</v>
      </c>
      <c r="AG61" s="44">
        <v>2000</v>
      </c>
    </row>
    <row r="62" spans="1:33">
      <c r="A62" s="44" t="s">
        <v>6875</v>
      </c>
      <c r="B62" s="44" t="s">
        <v>6876</v>
      </c>
      <c r="C62" s="44" t="s">
        <v>31</v>
      </c>
      <c r="D62" s="44" t="s">
        <v>7290</v>
      </c>
      <c r="E62" s="44" t="s">
        <v>7291</v>
      </c>
      <c r="F62" s="44" t="s">
        <v>7292</v>
      </c>
      <c r="G62" s="44" t="s">
        <v>7293</v>
      </c>
      <c r="H62" s="44">
        <v>39400</v>
      </c>
      <c r="I62" s="44">
        <v>31910</v>
      </c>
      <c r="J62" s="44" t="s">
        <v>38</v>
      </c>
      <c r="K62" s="44" t="s">
        <v>7280</v>
      </c>
      <c r="L62" s="44" t="s">
        <v>6940</v>
      </c>
      <c r="M62" s="44" t="s">
        <v>287</v>
      </c>
      <c r="N62" s="44" t="s">
        <v>6924</v>
      </c>
      <c r="O62" s="44" t="s">
        <v>7034</v>
      </c>
      <c r="P62" s="44" t="s">
        <v>7182</v>
      </c>
      <c r="Q62" s="44" t="s">
        <v>6885</v>
      </c>
      <c r="R62" s="44" t="s">
        <v>63</v>
      </c>
      <c r="S62" s="44" t="s">
        <v>48</v>
      </c>
      <c r="T62" s="44" t="s">
        <v>6886</v>
      </c>
      <c r="U62" s="44" t="s">
        <v>46</v>
      </c>
      <c r="V62" s="44" t="s">
        <v>46</v>
      </c>
      <c r="W62" s="44" t="s">
        <v>46</v>
      </c>
      <c r="X62" s="44" t="s">
        <v>7281</v>
      </c>
      <c r="Y62" s="44" t="s">
        <v>6974</v>
      </c>
      <c r="Z62" s="44" t="s">
        <v>6926</v>
      </c>
      <c r="AA62" s="44" t="s">
        <v>7036</v>
      </c>
      <c r="AB62" s="44" t="s">
        <v>7232</v>
      </c>
      <c r="AC62" s="44" t="s">
        <v>46</v>
      </c>
      <c r="AD62" s="44" t="s">
        <v>46</v>
      </c>
      <c r="AE62" s="44" t="s">
        <v>6974</v>
      </c>
      <c r="AF62" s="44">
        <v>4.0999999999999996</v>
      </c>
      <c r="AG62" s="44">
        <v>2000</v>
      </c>
    </row>
    <row r="63" spans="1:33">
      <c r="A63" s="44" t="s">
        <v>6875</v>
      </c>
      <c r="B63" s="44" t="s">
        <v>6876</v>
      </c>
      <c r="C63" s="44" t="s">
        <v>31</v>
      </c>
      <c r="D63" s="44" t="s">
        <v>7294</v>
      </c>
      <c r="E63" s="44" t="s">
        <v>7295</v>
      </c>
      <c r="F63" s="44" t="s">
        <v>7296</v>
      </c>
      <c r="G63" s="44" t="s">
        <v>7297</v>
      </c>
      <c r="H63" s="44">
        <v>46900</v>
      </c>
      <c r="I63" s="44">
        <v>37980</v>
      </c>
      <c r="J63" s="44" t="s">
        <v>38</v>
      </c>
      <c r="K63" s="44" t="s">
        <v>7280</v>
      </c>
      <c r="L63" s="44" t="s">
        <v>6940</v>
      </c>
      <c r="M63" s="44" t="s">
        <v>287</v>
      </c>
      <c r="N63" s="44" t="s">
        <v>6980</v>
      </c>
      <c r="O63" s="44" t="s">
        <v>7041</v>
      </c>
      <c r="P63" s="44" t="s">
        <v>7182</v>
      </c>
      <c r="Q63" s="44" t="s">
        <v>6885</v>
      </c>
      <c r="R63" s="44" t="s">
        <v>63</v>
      </c>
      <c r="S63" s="44" t="s">
        <v>48</v>
      </c>
      <c r="T63" s="44" t="s">
        <v>6886</v>
      </c>
      <c r="U63" s="44" t="s">
        <v>46</v>
      </c>
      <c r="V63" s="44" t="s">
        <v>46</v>
      </c>
      <c r="W63" s="44" t="s">
        <v>46</v>
      </c>
      <c r="X63" s="44" t="s">
        <v>7281</v>
      </c>
      <c r="Y63" s="44" t="s">
        <v>6981</v>
      </c>
      <c r="Z63" s="44" t="s">
        <v>7298</v>
      </c>
      <c r="AA63" s="44" t="s">
        <v>7299</v>
      </c>
      <c r="AB63" s="44" t="s">
        <v>7257</v>
      </c>
      <c r="AC63" s="44" t="s">
        <v>46</v>
      </c>
      <c r="AD63" s="44" t="s">
        <v>46</v>
      </c>
      <c r="AE63" s="44" t="s">
        <v>6981</v>
      </c>
      <c r="AF63" s="44">
        <v>5</v>
      </c>
      <c r="AG63" s="44">
        <v>2000</v>
      </c>
    </row>
    <row r="64" spans="1:33">
      <c r="A64" s="44" t="s">
        <v>6875</v>
      </c>
      <c r="B64" s="44" t="s">
        <v>6876</v>
      </c>
      <c r="C64" s="44" t="s">
        <v>31</v>
      </c>
      <c r="D64" s="44" t="s">
        <v>7300</v>
      </c>
      <c r="E64" s="44" t="s">
        <v>7301</v>
      </c>
      <c r="F64" s="44" t="s">
        <v>7302</v>
      </c>
      <c r="G64" s="44" t="s">
        <v>7303</v>
      </c>
      <c r="H64" s="44">
        <v>53900</v>
      </c>
      <c r="I64" s="44">
        <v>43650</v>
      </c>
      <c r="J64" s="44" t="s">
        <v>38</v>
      </c>
      <c r="K64" s="44" t="s">
        <v>7280</v>
      </c>
      <c r="L64" s="44" t="s">
        <v>6940</v>
      </c>
      <c r="M64" s="44" t="s">
        <v>287</v>
      </c>
      <c r="N64" s="44" t="s">
        <v>7048</v>
      </c>
      <c r="O64" s="44" t="s">
        <v>7304</v>
      </c>
      <c r="P64" s="44" t="s">
        <v>7182</v>
      </c>
      <c r="Q64" s="44" t="s">
        <v>6885</v>
      </c>
      <c r="R64" s="44" t="s">
        <v>63</v>
      </c>
      <c r="S64" s="44" t="s">
        <v>48</v>
      </c>
      <c r="T64" s="44" t="s">
        <v>6886</v>
      </c>
      <c r="U64" s="44" t="s">
        <v>46</v>
      </c>
      <c r="V64" s="44" t="s">
        <v>46</v>
      </c>
      <c r="W64" s="44" t="s">
        <v>46</v>
      </c>
      <c r="X64" s="44" t="s">
        <v>7281</v>
      </c>
      <c r="Y64" s="44" t="s">
        <v>7051</v>
      </c>
      <c r="Z64" s="44" t="s">
        <v>7051</v>
      </c>
      <c r="AA64" s="44" t="s">
        <v>6958</v>
      </c>
      <c r="AB64" s="44" t="s">
        <v>7257</v>
      </c>
      <c r="AC64" s="44" t="s">
        <v>46</v>
      </c>
      <c r="AD64" s="44" t="s">
        <v>46</v>
      </c>
      <c r="AE64" s="44" t="s">
        <v>7051</v>
      </c>
      <c r="AF64" s="44">
        <v>6.3</v>
      </c>
      <c r="AG64" s="44">
        <v>2000</v>
      </c>
    </row>
    <row r="65" spans="1:33">
      <c r="A65" s="44" t="s">
        <v>6875</v>
      </c>
      <c r="B65" s="44" t="s">
        <v>6876</v>
      </c>
      <c r="C65" s="44" t="s">
        <v>31</v>
      </c>
      <c r="D65" s="44" t="s">
        <v>7305</v>
      </c>
      <c r="E65" s="44" t="s">
        <v>7306</v>
      </c>
      <c r="F65" s="44" t="s">
        <v>7307</v>
      </c>
      <c r="G65" s="44" t="s">
        <v>7308</v>
      </c>
      <c r="H65" s="44">
        <v>58900</v>
      </c>
      <c r="I65" s="44">
        <v>47710</v>
      </c>
      <c r="J65" s="44" t="s">
        <v>38</v>
      </c>
      <c r="K65" s="44" t="s">
        <v>7280</v>
      </c>
      <c r="L65" s="44" t="s">
        <v>6940</v>
      </c>
      <c r="M65" s="44" t="s">
        <v>287</v>
      </c>
      <c r="N65" s="44" t="s">
        <v>6986</v>
      </c>
      <c r="O65" s="44" t="s">
        <v>7049</v>
      </c>
      <c r="P65" s="44" t="s">
        <v>7182</v>
      </c>
      <c r="Q65" s="44" t="s">
        <v>6885</v>
      </c>
      <c r="R65" s="44" t="s">
        <v>63</v>
      </c>
      <c r="S65" s="44" t="s">
        <v>48</v>
      </c>
      <c r="T65" s="44" t="s">
        <v>6886</v>
      </c>
      <c r="U65" s="44" t="s">
        <v>46</v>
      </c>
      <c r="V65" s="44" t="s">
        <v>46</v>
      </c>
      <c r="W65" s="44" t="s">
        <v>46</v>
      </c>
      <c r="X65" s="44" t="s">
        <v>7281</v>
      </c>
      <c r="Y65" s="44" t="s">
        <v>6988</v>
      </c>
      <c r="Z65" s="44" t="s">
        <v>6988</v>
      </c>
      <c r="AA65" s="44" t="s">
        <v>7057</v>
      </c>
      <c r="AB65" s="44" t="s">
        <v>7257</v>
      </c>
      <c r="AC65" s="44" t="s">
        <v>46</v>
      </c>
      <c r="AD65" s="44" t="s">
        <v>46</v>
      </c>
      <c r="AE65" s="44" t="s">
        <v>6988</v>
      </c>
      <c r="AF65" s="44">
        <v>7.2</v>
      </c>
      <c r="AG65" s="44">
        <v>2000</v>
      </c>
    </row>
    <row r="66" spans="1:33">
      <c r="A66" s="44" t="s">
        <v>6875</v>
      </c>
      <c r="B66" s="44" t="s">
        <v>6876</v>
      </c>
      <c r="C66" s="44" t="s">
        <v>31</v>
      </c>
      <c r="D66" s="44" t="s">
        <v>7309</v>
      </c>
      <c r="E66" s="44" t="s">
        <v>7310</v>
      </c>
      <c r="F66" s="44" t="s">
        <v>7311</v>
      </c>
      <c r="G66" s="44" t="s">
        <v>7312</v>
      </c>
      <c r="H66" s="44">
        <v>68400</v>
      </c>
      <c r="I66" s="44">
        <v>61560</v>
      </c>
      <c r="J66" s="44" t="s">
        <v>38</v>
      </c>
      <c r="K66" s="44" t="s">
        <v>7280</v>
      </c>
      <c r="L66" s="44" t="s">
        <v>6940</v>
      </c>
      <c r="M66" s="44" t="s">
        <v>287</v>
      </c>
      <c r="N66" s="44" t="s">
        <v>6941</v>
      </c>
      <c r="O66" s="44" t="s">
        <v>7313</v>
      </c>
      <c r="P66" s="44" t="s">
        <v>7182</v>
      </c>
      <c r="Q66" s="44" t="s">
        <v>6885</v>
      </c>
      <c r="R66" s="44" t="s">
        <v>63</v>
      </c>
      <c r="S66" s="44" t="s">
        <v>48</v>
      </c>
      <c r="T66" s="44" t="s">
        <v>6886</v>
      </c>
      <c r="U66" s="44" t="s">
        <v>46</v>
      </c>
      <c r="V66" s="44" t="s">
        <v>46</v>
      </c>
      <c r="W66" s="44" t="s">
        <v>46</v>
      </c>
      <c r="X66" s="44" t="s">
        <v>7281</v>
      </c>
      <c r="Y66" s="44" t="s">
        <v>7314</v>
      </c>
      <c r="Z66" s="44" t="s">
        <v>7314</v>
      </c>
      <c r="AA66" s="44" t="s">
        <v>7065</v>
      </c>
      <c r="AB66" s="44" t="s">
        <v>7275</v>
      </c>
      <c r="AC66" s="44" t="s">
        <v>46</v>
      </c>
      <c r="AD66" s="44" t="s">
        <v>46</v>
      </c>
      <c r="AE66" s="44" t="s">
        <v>7314</v>
      </c>
      <c r="AF66" s="44">
        <v>9.1999999999999993</v>
      </c>
      <c r="AG66" s="44">
        <v>2000</v>
      </c>
    </row>
    <row r="67" spans="1:33">
      <c r="A67" s="44" t="s">
        <v>6875</v>
      </c>
      <c r="B67" s="44" t="s">
        <v>6876</v>
      </c>
      <c r="C67" s="44" t="s">
        <v>31</v>
      </c>
      <c r="D67" s="44" t="s">
        <v>7315</v>
      </c>
      <c r="E67" s="44" t="s">
        <v>7316</v>
      </c>
      <c r="F67" s="44" t="s">
        <v>7317</v>
      </c>
      <c r="G67" s="44" t="s">
        <v>7318</v>
      </c>
      <c r="H67" s="44">
        <v>29400</v>
      </c>
      <c r="I67" s="44">
        <v>23600</v>
      </c>
      <c r="J67" s="44" t="s">
        <v>38</v>
      </c>
      <c r="K67" s="44" t="s">
        <v>7280</v>
      </c>
      <c r="L67" s="44" t="s">
        <v>6964</v>
      </c>
      <c r="M67" s="44" t="s">
        <v>287</v>
      </c>
      <c r="N67" s="44" t="s">
        <v>6908</v>
      </c>
      <c r="O67" s="44" t="s">
        <v>7319</v>
      </c>
      <c r="P67" s="44" t="s">
        <v>7182</v>
      </c>
      <c r="Q67" s="44" t="s">
        <v>46</v>
      </c>
      <c r="R67" s="44" t="s">
        <v>46</v>
      </c>
      <c r="S67" s="44" t="s">
        <v>48</v>
      </c>
      <c r="T67" s="44" t="s">
        <v>6886</v>
      </c>
      <c r="U67" s="44" t="s">
        <v>46</v>
      </c>
      <c r="V67" s="44" t="s">
        <v>46</v>
      </c>
      <c r="W67" s="44" t="s">
        <v>46</v>
      </c>
      <c r="X67" s="44" t="s">
        <v>7320</v>
      </c>
      <c r="Y67" s="44" t="s">
        <v>6944</v>
      </c>
      <c r="Z67" s="44" t="s">
        <v>6944</v>
      </c>
      <c r="AA67" s="44" t="s">
        <v>7036</v>
      </c>
      <c r="AB67" s="44" t="s">
        <v>7232</v>
      </c>
      <c r="AC67" s="44" t="s">
        <v>46</v>
      </c>
      <c r="AD67" s="44" t="s">
        <v>46</v>
      </c>
      <c r="AE67" s="44" t="s">
        <v>6944</v>
      </c>
      <c r="AF67" s="44">
        <v>2.8</v>
      </c>
      <c r="AG67" s="44" t="s">
        <v>46</v>
      </c>
    </row>
    <row r="68" spans="1:33">
      <c r="A68" s="44" t="s">
        <v>6875</v>
      </c>
      <c r="B68" s="44" t="s">
        <v>6876</v>
      </c>
      <c r="C68" s="44" t="s">
        <v>31</v>
      </c>
      <c r="D68" s="44" t="s">
        <v>7321</v>
      </c>
      <c r="E68" s="44" t="s">
        <v>7322</v>
      </c>
      <c r="F68" s="44" t="s">
        <v>7323</v>
      </c>
      <c r="G68" s="44" t="s">
        <v>7324</v>
      </c>
      <c r="H68" s="44">
        <v>37000</v>
      </c>
      <c r="I68" s="44">
        <v>29900</v>
      </c>
      <c r="J68" s="44" t="s">
        <v>38</v>
      </c>
      <c r="K68" s="44" t="s">
        <v>7280</v>
      </c>
      <c r="L68" s="44" t="s">
        <v>6964</v>
      </c>
      <c r="M68" s="44" t="s">
        <v>287</v>
      </c>
      <c r="N68" s="44" t="s">
        <v>6916</v>
      </c>
      <c r="O68" s="44" t="s">
        <v>7325</v>
      </c>
      <c r="P68" s="44" t="s">
        <v>7182</v>
      </c>
      <c r="Q68" s="44" t="s">
        <v>46</v>
      </c>
      <c r="R68" s="44" t="s">
        <v>46</v>
      </c>
      <c r="S68" s="44" t="s">
        <v>48</v>
      </c>
      <c r="T68" s="44" t="s">
        <v>6886</v>
      </c>
      <c r="U68" s="44" t="s">
        <v>46</v>
      </c>
      <c r="V68" s="44" t="s">
        <v>46</v>
      </c>
      <c r="W68" s="44" t="s">
        <v>46</v>
      </c>
      <c r="X68" s="44" t="s">
        <v>7320</v>
      </c>
      <c r="Y68" s="44" t="s">
        <v>6917</v>
      </c>
      <c r="Z68" s="44" t="s">
        <v>6917</v>
      </c>
      <c r="AA68" s="44" t="s">
        <v>7326</v>
      </c>
      <c r="AB68" s="44" t="s">
        <v>7232</v>
      </c>
      <c r="AC68" s="44" t="s">
        <v>46</v>
      </c>
      <c r="AD68" s="44" t="s">
        <v>46</v>
      </c>
      <c r="AE68" s="44" t="s">
        <v>6917</v>
      </c>
      <c r="AF68" s="44">
        <v>3.6</v>
      </c>
      <c r="AG68" s="44" t="s">
        <v>46</v>
      </c>
    </row>
    <row r="69" spans="1:33">
      <c r="A69" s="44" t="s">
        <v>6875</v>
      </c>
      <c r="B69" s="44" t="s">
        <v>6876</v>
      </c>
      <c r="C69" s="44" t="s">
        <v>31</v>
      </c>
      <c r="D69" s="44" t="s">
        <v>7327</v>
      </c>
      <c r="E69" s="44" t="s">
        <v>7328</v>
      </c>
      <c r="F69" s="44" t="s">
        <v>7329</v>
      </c>
      <c r="G69" s="44" t="s">
        <v>7330</v>
      </c>
      <c r="H69" s="44">
        <v>39400</v>
      </c>
      <c r="I69" s="44">
        <v>31910</v>
      </c>
      <c r="J69" s="44" t="s">
        <v>38</v>
      </c>
      <c r="K69" s="44" t="s">
        <v>7280</v>
      </c>
      <c r="L69" s="44" t="s">
        <v>6964</v>
      </c>
      <c r="M69" s="44" t="s">
        <v>287</v>
      </c>
      <c r="N69" s="44" t="s">
        <v>6924</v>
      </c>
      <c r="O69" s="44" t="s">
        <v>7331</v>
      </c>
      <c r="P69" s="44" t="s">
        <v>7182</v>
      </c>
      <c r="Q69" s="44" t="s">
        <v>46</v>
      </c>
      <c r="R69" s="44" t="s">
        <v>46</v>
      </c>
      <c r="S69" s="44" t="s">
        <v>48</v>
      </c>
      <c r="T69" s="44" t="s">
        <v>6886</v>
      </c>
      <c r="U69" s="44" t="s">
        <v>46</v>
      </c>
      <c r="V69" s="44" t="s">
        <v>46</v>
      </c>
      <c r="W69" s="44" t="s">
        <v>46</v>
      </c>
      <c r="X69" s="44" t="s">
        <v>7320</v>
      </c>
      <c r="Y69" s="44" t="s">
        <v>6974</v>
      </c>
      <c r="Z69" s="44" t="s">
        <v>6974</v>
      </c>
      <c r="AA69" s="44" t="s">
        <v>7332</v>
      </c>
      <c r="AB69" s="44" t="s">
        <v>7232</v>
      </c>
      <c r="AC69" s="44" t="s">
        <v>46</v>
      </c>
      <c r="AD69" s="44" t="s">
        <v>46</v>
      </c>
      <c r="AE69" s="44" t="s">
        <v>6974</v>
      </c>
      <c r="AF69" s="44">
        <v>4.0999999999999996</v>
      </c>
      <c r="AG69" s="44" t="s">
        <v>46</v>
      </c>
    </row>
    <row r="70" spans="1:33">
      <c r="A70" s="44" t="s">
        <v>6875</v>
      </c>
      <c r="B70" s="44" t="s">
        <v>6876</v>
      </c>
      <c r="C70" s="44" t="s">
        <v>31</v>
      </c>
      <c r="D70" s="44" t="s">
        <v>7333</v>
      </c>
      <c r="E70" s="44" t="s">
        <v>7334</v>
      </c>
      <c r="F70" s="44" t="s">
        <v>7335</v>
      </c>
      <c r="G70" s="44" t="s">
        <v>7336</v>
      </c>
      <c r="H70" s="44">
        <v>46900</v>
      </c>
      <c r="I70" s="44">
        <v>37989</v>
      </c>
      <c r="J70" s="44" t="s">
        <v>38</v>
      </c>
      <c r="K70" s="44" t="s">
        <v>7280</v>
      </c>
      <c r="L70" s="44" t="s">
        <v>6964</v>
      </c>
      <c r="M70" s="44" t="s">
        <v>287</v>
      </c>
      <c r="N70" s="44" t="s">
        <v>6980</v>
      </c>
      <c r="O70" s="44" t="s">
        <v>7337</v>
      </c>
      <c r="P70" s="44" t="s">
        <v>7182</v>
      </c>
      <c r="Q70" s="44" t="s">
        <v>46</v>
      </c>
      <c r="R70" s="44" t="s">
        <v>46</v>
      </c>
      <c r="S70" s="44" t="s">
        <v>48</v>
      </c>
      <c r="T70" s="44" t="s">
        <v>6886</v>
      </c>
      <c r="U70" s="44" t="s">
        <v>46</v>
      </c>
      <c r="V70" s="44" t="s">
        <v>46</v>
      </c>
      <c r="W70" s="44" t="s">
        <v>46</v>
      </c>
      <c r="X70" s="44" t="s">
        <v>7320</v>
      </c>
      <c r="Y70" s="44" t="s">
        <v>6981</v>
      </c>
      <c r="Z70" s="44" t="s">
        <v>6981</v>
      </c>
      <c r="AA70" s="44" t="s">
        <v>7255</v>
      </c>
      <c r="AB70" s="44" t="s">
        <v>7257</v>
      </c>
      <c r="AC70" s="44" t="s">
        <v>46</v>
      </c>
      <c r="AD70" s="44" t="s">
        <v>46</v>
      </c>
      <c r="AE70" s="44" t="s">
        <v>6981</v>
      </c>
      <c r="AF70" s="44">
        <v>5</v>
      </c>
      <c r="AG70" s="44" t="s">
        <v>46</v>
      </c>
    </row>
    <row r="71" spans="1:33">
      <c r="A71" s="44" t="s">
        <v>6875</v>
      </c>
      <c r="B71" s="44" t="s">
        <v>6876</v>
      </c>
      <c r="C71" s="44" t="s">
        <v>31</v>
      </c>
      <c r="D71" s="44" t="s">
        <v>7338</v>
      </c>
      <c r="E71" s="44" t="s">
        <v>7339</v>
      </c>
      <c r="F71" s="44" t="s">
        <v>7340</v>
      </c>
      <c r="G71" s="44" t="s">
        <v>7341</v>
      </c>
      <c r="H71" s="44">
        <v>58900</v>
      </c>
      <c r="I71" s="44">
        <v>47700</v>
      </c>
      <c r="J71" s="44" t="s">
        <v>38</v>
      </c>
      <c r="K71" s="44" t="s">
        <v>7280</v>
      </c>
      <c r="L71" s="44" t="s">
        <v>6964</v>
      </c>
      <c r="M71" s="44" t="s">
        <v>287</v>
      </c>
      <c r="N71" s="44" t="s">
        <v>6986</v>
      </c>
      <c r="O71" s="44" t="s">
        <v>7342</v>
      </c>
      <c r="P71" s="44" t="s">
        <v>7182</v>
      </c>
      <c r="Q71" s="44" t="s">
        <v>46</v>
      </c>
      <c r="R71" s="44" t="s">
        <v>46</v>
      </c>
      <c r="S71" s="44" t="s">
        <v>48</v>
      </c>
      <c r="T71" s="44" t="s">
        <v>6886</v>
      </c>
      <c r="U71" s="44" t="s">
        <v>46</v>
      </c>
      <c r="V71" s="44" t="s">
        <v>46</v>
      </c>
      <c r="W71" s="44" t="s">
        <v>46</v>
      </c>
      <c r="X71" s="44" t="s">
        <v>7320</v>
      </c>
      <c r="Y71" s="44" t="s">
        <v>6988</v>
      </c>
      <c r="Z71" s="44" t="s">
        <v>6988</v>
      </c>
      <c r="AA71" s="44" t="s">
        <v>6997</v>
      </c>
      <c r="AB71" s="44" t="s">
        <v>7257</v>
      </c>
      <c r="AC71" s="44" t="s">
        <v>46</v>
      </c>
      <c r="AD71" s="44" t="s">
        <v>46</v>
      </c>
      <c r="AE71" s="44" t="s">
        <v>6988</v>
      </c>
      <c r="AF71" s="44">
        <v>7.2</v>
      </c>
      <c r="AG71" s="44" t="s">
        <v>46</v>
      </c>
    </row>
    <row r="72" spans="1:33">
      <c r="A72" s="44" t="s">
        <v>6875</v>
      </c>
      <c r="B72" s="44" t="s">
        <v>6876</v>
      </c>
      <c r="C72" s="44" t="s">
        <v>31</v>
      </c>
      <c r="D72" s="44" t="s">
        <v>7343</v>
      </c>
      <c r="E72" s="44" t="s">
        <v>7344</v>
      </c>
      <c r="F72" s="44" t="s">
        <v>7345</v>
      </c>
      <c r="G72" s="44" t="s">
        <v>7346</v>
      </c>
      <c r="H72" s="44">
        <v>68400</v>
      </c>
      <c r="I72" s="44">
        <v>61560</v>
      </c>
      <c r="J72" s="44" t="s">
        <v>38</v>
      </c>
      <c r="K72" s="44" t="s">
        <v>7280</v>
      </c>
      <c r="L72" s="44" t="s">
        <v>6964</v>
      </c>
      <c r="M72" s="44" t="s">
        <v>287</v>
      </c>
      <c r="N72" s="44" t="s">
        <v>6883</v>
      </c>
      <c r="O72" s="44" t="s">
        <v>7347</v>
      </c>
      <c r="P72" s="44" t="s">
        <v>7182</v>
      </c>
      <c r="Q72" s="44" t="s">
        <v>46</v>
      </c>
      <c r="R72" s="44" t="s">
        <v>46</v>
      </c>
      <c r="S72" s="44" t="s">
        <v>48</v>
      </c>
      <c r="T72" s="44" t="s">
        <v>6886</v>
      </c>
      <c r="U72" s="44" t="s">
        <v>46</v>
      </c>
      <c r="V72" s="44" t="s">
        <v>46</v>
      </c>
      <c r="W72" s="44" t="s">
        <v>46</v>
      </c>
      <c r="X72" s="44" t="s">
        <v>7320</v>
      </c>
      <c r="Y72" s="44" t="s">
        <v>6988</v>
      </c>
      <c r="Z72" s="44" t="s">
        <v>6988</v>
      </c>
      <c r="AA72" s="44" t="s">
        <v>6997</v>
      </c>
      <c r="AB72" s="44" t="s">
        <v>7275</v>
      </c>
      <c r="AC72" s="44" t="s">
        <v>46</v>
      </c>
      <c r="AD72" s="44" t="s">
        <v>46</v>
      </c>
      <c r="AE72" s="44" t="s">
        <v>6988</v>
      </c>
      <c r="AF72" s="44">
        <v>7.2</v>
      </c>
      <c r="AG72" s="44" t="s">
        <v>46</v>
      </c>
    </row>
    <row r="73" spans="1:33">
      <c r="A73" s="44" t="s">
        <v>6875</v>
      </c>
      <c r="B73" s="44" t="s">
        <v>6876</v>
      </c>
      <c r="C73" s="44" t="s">
        <v>31</v>
      </c>
      <c r="D73" s="44" t="s">
        <v>7348</v>
      </c>
      <c r="E73" s="44" t="s">
        <v>7349</v>
      </c>
      <c r="F73" s="44" t="s">
        <v>7350</v>
      </c>
      <c r="G73" s="44" t="s">
        <v>7351</v>
      </c>
      <c r="H73" s="44">
        <v>18900</v>
      </c>
      <c r="I73" s="44">
        <v>15309</v>
      </c>
      <c r="J73" s="44" t="s">
        <v>38</v>
      </c>
      <c r="K73" s="44" t="s">
        <v>7352</v>
      </c>
      <c r="L73" s="44" t="s">
        <v>6882</v>
      </c>
      <c r="M73" s="44" t="s">
        <v>287</v>
      </c>
      <c r="N73" s="44" t="s">
        <v>6897</v>
      </c>
      <c r="O73" s="44" t="s">
        <v>7007</v>
      </c>
      <c r="P73" s="44" t="s">
        <v>7182</v>
      </c>
      <c r="Q73" s="44" t="s">
        <v>6885</v>
      </c>
      <c r="R73" s="44" t="s">
        <v>63</v>
      </c>
      <c r="S73" s="44" t="s">
        <v>48</v>
      </c>
      <c r="T73" s="44" t="s">
        <v>6886</v>
      </c>
      <c r="U73" s="44" t="s">
        <v>46</v>
      </c>
      <c r="V73" s="44" t="s">
        <v>46</v>
      </c>
      <c r="W73" s="44" t="s">
        <v>46</v>
      </c>
      <c r="X73" s="44" t="s">
        <v>7353</v>
      </c>
      <c r="Y73" s="44" t="s">
        <v>7011</v>
      </c>
      <c r="Z73" s="44" t="s">
        <v>46</v>
      </c>
      <c r="AA73" s="44" t="s">
        <v>7354</v>
      </c>
      <c r="AB73" s="44" t="s">
        <v>46</v>
      </c>
      <c r="AC73" s="44" t="s">
        <v>46</v>
      </c>
      <c r="AD73" s="44" t="s">
        <v>46</v>
      </c>
      <c r="AE73" s="44" t="s">
        <v>7011</v>
      </c>
      <c r="AF73" s="44">
        <v>2.2999999999999998</v>
      </c>
      <c r="AG73" s="44">
        <v>1600</v>
      </c>
    </row>
    <row r="74" spans="1:33">
      <c r="A74" s="44" t="s">
        <v>6875</v>
      </c>
      <c r="B74" s="44" t="s">
        <v>6876</v>
      </c>
      <c r="C74" s="44" t="s">
        <v>31</v>
      </c>
      <c r="D74" s="44" t="s">
        <v>7355</v>
      </c>
      <c r="E74" s="44" t="s">
        <v>7356</v>
      </c>
      <c r="F74" s="44" t="s">
        <v>7357</v>
      </c>
      <c r="G74" s="44" t="s">
        <v>7358</v>
      </c>
      <c r="H74" s="44">
        <v>21900</v>
      </c>
      <c r="I74" s="44">
        <v>17000</v>
      </c>
      <c r="J74" s="44" t="s">
        <v>38</v>
      </c>
      <c r="K74" s="44" t="s">
        <v>7352</v>
      </c>
      <c r="L74" s="44" t="s">
        <v>6882</v>
      </c>
      <c r="M74" s="44" t="s">
        <v>287</v>
      </c>
      <c r="N74" s="44" t="s">
        <v>6908</v>
      </c>
      <c r="O74" s="44" t="s">
        <v>7007</v>
      </c>
      <c r="P74" s="44" t="s">
        <v>7182</v>
      </c>
      <c r="Q74" s="44" t="s">
        <v>6885</v>
      </c>
      <c r="R74" s="44" t="s">
        <v>63</v>
      </c>
      <c r="S74" s="44" t="s">
        <v>48</v>
      </c>
      <c r="T74" s="44" t="s">
        <v>6886</v>
      </c>
      <c r="U74" s="44" t="s">
        <v>46</v>
      </c>
      <c r="V74" s="44" t="s">
        <v>46</v>
      </c>
      <c r="W74" s="44" t="s">
        <v>46</v>
      </c>
      <c r="X74" s="44" t="s">
        <v>7353</v>
      </c>
      <c r="Y74" s="44" t="s">
        <v>7019</v>
      </c>
      <c r="Z74" s="44" t="s">
        <v>46</v>
      </c>
      <c r="AA74" s="44" t="s">
        <v>7354</v>
      </c>
      <c r="AB74" s="44" t="s">
        <v>7232</v>
      </c>
      <c r="AC74" s="44" t="s">
        <v>46</v>
      </c>
      <c r="AD74" s="44" t="s">
        <v>46</v>
      </c>
      <c r="AE74" s="44" t="s">
        <v>7019</v>
      </c>
      <c r="AF74" s="44">
        <v>2.9</v>
      </c>
      <c r="AG74" s="44">
        <v>1600</v>
      </c>
    </row>
    <row r="75" spans="1:33">
      <c r="A75" s="44" t="s">
        <v>6875</v>
      </c>
      <c r="B75" s="44" t="s">
        <v>6876</v>
      </c>
      <c r="C75" s="44" t="s">
        <v>31</v>
      </c>
      <c r="D75" s="44" t="s">
        <v>7359</v>
      </c>
      <c r="E75" s="44" t="s">
        <v>7360</v>
      </c>
      <c r="F75" s="44" t="s">
        <v>7361</v>
      </c>
      <c r="G75" s="44" t="s">
        <v>7362</v>
      </c>
      <c r="H75" s="44">
        <v>29500</v>
      </c>
      <c r="I75" s="44">
        <v>23400</v>
      </c>
      <c r="J75" s="44" t="s">
        <v>38</v>
      </c>
      <c r="K75" s="44" t="s">
        <v>7352</v>
      </c>
      <c r="L75" s="44" t="s">
        <v>6882</v>
      </c>
      <c r="M75" s="44" t="s">
        <v>287</v>
      </c>
      <c r="N75" s="44" t="s">
        <v>6916</v>
      </c>
      <c r="O75" s="44" t="s">
        <v>7026</v>
      </c>
      <c r="P75" s="44" t="s">
        <v>7182</v>
      </c>
      <c r="Q75" s="44" t="s">
        <v>6885</v>
      </c>
      <c r="R75" s="44" t="s">
        <v>63</v>
      </c>
      <c r="S75" s="44" t="s">
        <v>48</v>
      </c>
      <c r="T75" s="44" t="s">
        <v>6886</v>
      </c>
      <c r="U75" s="44" t="s">
        <v>46</v>
      </c>
      <c r="V75" s="44" t="s">
        <v>46</v>
      </c>
      <c r="W75" s="44" t="s">
        <v>46</v>
      </c>
      <c r="X75" s="44" t="s">
        <v>7353</v>
      </c>
      <c r="Y75" s="44" t="s">
        <v>6917</v>
      </c>
      <c r="Z75" s="44" t="s">
        <v>46</v>
      </c>
      <c r="AA75" s="44" t="s">
        <v>7363</v>
      </c>
      <c r="AB75" s="44" t="s">
        <v>7232</v>
      </c>
      <c r="AC75" s="44" t="s">
        <v>46</v>
      </c>
      <c r="AD75" s="44" t="s">
        <v>46</v>
      </c>
      <c r="AE75" s="44" t="s">
        <v>6917</v>
      </c>
      <c r="AF75" s="44">
        <v>3.6</v>
      </c>
      <c r="AG75" s="44">
        <v>2000</v>
      </c>
    </row>
    <row r="76" spans="1:33">
      <c r="A76" s="44" t="s">
        <v>6875</v>
      </c>
      <c r="B76" s="44" t="s">
        <v>6876</v>
      </c>
      <c r="C76" s="44" t="s">
        <v>31</v>
      </c>
      <c r="D76" s="44" t="s">
        <v>7364</v>
      </c>
      <c r="E76" s="44" t="s">
        <v>7365</v>
      </c>
      <c r="F76" s="44" t="s">
        <v>7366</v>
      </c>
      <c r="G76" s="44" t="s">
        <v>7367</v>
      </c>
      <c r="H76" s="44">
        <v>31900</v>
      </c>
      <c r="I76" s="44">
        <v>25300</v>
      </c>
      <c r="J76" s="44" t="s">
        <v>38</v>
      </c>
      <c r="K76" s="44" t="s">
        <v>7352</v>
      </c>
      <c r="L76" s="44" t="s">
        <v>6882</v>
      </c>
      <c r="M76" s="44" t="s">
        <v>287</v>
      </c>
      <c r="N76" s="44" t="s">
        <v>6924</v>
      </c>
      <c r="O76" s="44" t="s">
        <v>7034</v>
      </c>
      <c r="P76" s="44" t="s">
        <v>7182</v>
      </c>
      <c r="Q76" s="44" t="s">
        <v>6885</v>
      </c>
      <c r="R76" s="44" t="s">
        <v>63</v>
      </c>
      <c r="S76" s="44" t="s">
        <v>48</v>
      </c>
      <c r="T76" s="44" t="s">
        <v>6886</v>
      </c>
      <c r="U76" s="44" t="s">
        <v>46</v>
      </c>
      <c r="V76" s="44" t="s">
        <v>46</v>
      </c>
      <c r="W76" s="44" t="s">
        <v>46</v>
      </c>
      <c r="X76" s="44" t="s">
        <v>7353</v>
      </c>
      <c r="Y76" s="44" t="s">
        <v>6974</v>
      </c>
      <c r="Z76" s="44" t="s">
        <v>46</v>
      </c>
      <c r="AA76" s="44" t="s">
        <v>6958</v>
      </c>
      <c r="AB76" s="44" t="s">
        <v>7232</v>
      </c>
      <c r="AC76" s="44" t="s">
        <v>46</v>
      </c>
      <c r="AD76" s="44" t="s">
        <v>46</v>
      </c>
      <c r="AE76" s="44" t="s">
        <v>6974</v>
      </c>
      <c r="AF76" s="44">
        <v>4.0999999999999996</v>
      </c>
      <c r="AG76" s="44">
        <v>2000</v>
      </c>
    </row>
    <row r="77" spans="1:33">
      <c r="A77" s="44" t="s">
        <v>6875</v>
      </c>
      <c r="B77" s="44" t="s">
        <v>6876</v>
      </c>
      <c r="C77" s="44" t="s">
        <v>31</v>
      </c>
      <c r="D77" s="44" t="s">
        <v>7368</v>
      </c>
      <c r="E77" s="44" t="s">
        <v>7369</v>
      </c>
      <c r="F77" s="44" t="s">
        <v>7370</v>
      </c>
      <c r="G77" s="44" t="s">
        <v>7371</v>
      </c>
      <c r="H77" s="44">
        <v>37900</v>
      </c>
      <c r="I77" s="44">
        <v>30400</v>
      </c>
      <c r="J77" s="44" t="s">
        <v>38</v>
      </c>
      <c r="K77" s="44" t="s">
        <v>7352</v>
      </c>
      <c r="L77" s="44" t="s">
        <v>6882</v>
      </c>
      <c r="M77" s="44" t="s">
        <v>287</v>
      </c>
      <c r="N77" s="44" t="s">
        <v>6980</v>
      </c>
      <c r="O77" s="44" t="s">
        <v>7034</v>
      </c>
      <c r="P77" s="44" t="s">
        <v>7182</v>
      </c>
      <c r="Q77" s="44" t="s">
        <v>6885</v>
      </c>
      <c r="R77" s="44" t="s">
        <v>63</v>
      </c>
      <c r="S77" s="44" t="s">
        <v>48</v>
      </c>
      <c r="T77" s="44" t="s">
        <v>6886</v>
      </c>
      <c r="U77" s="44" t="s">
        <v>46</v>
      </c>
      <c r="V77" s="44" t="s">
        <v>46</v>
      </c>
      <c r="W77" s="44" t="s">
        <v>46</v>
      </c>
      <c r="X77" s="44" t="s">
        <v>7353</v>
      </c>
      <c r="Y77" s="44" t="s">
        <v>6981</v>
      </c>
      <c r="Z77" s="44" t="s">
        <v>46</v>
      </c>
      <c r="AA77" s="44" t="s">
        <v>6958</v>
      </c>
      <c r="AB77" s="44" t="s">
        <v>7257</v>
      </c>
      <c r="AC77" s="44" t="s">
        <v>46</v>
      </c>
      <c r="AD77" s="44" t="s">
        <v>46</v>
      </c>
      <c r="AE77" s="44" t="s">
        <v>6981</v>
      </c>
      <c r="AF77" s="44">
        <v>5</v>
      </c>
      <c r="AG77" s="44">
        <v>2000</v>
      </c>
    </row>
    <row r="78" spans="1:33">
      <c r="A78" s="44" t="s">
        <v>6875</v>
      </c>
      <c r="B78" s="44" t="s">
        <v>6876</v>
      </c>
      <c r="C78" s="44" t="s">
        <v>31</v>
      </c>
      <c r="D78" s="44" t="s">
        <v>7372</v>
      </c>
      <c r="E78" s="44" t="s">
        <v>7373</v>
      </c>
      <c r="F78" s="44" t="s">
        <v>7374</v>
      </c>
      <c r="G78" s="44" t="s">
        <v>7375</v>
      </c>
      <c r="H78" s="44">
        <v>44900</v>
      </c>
      <c r="I78" s="44">
        <v>36370</v>
      </c>
      <c r="J78" s="44" t="s">
        <v>38</v>
      </c>
      <c r="K78" s="44" t="s">
        <v>7352</v>
      </c>
      <c r="L78" s="44" t="s">
        <v>6882</v>
      </c>
      <c r="M78" s="44" t="s">
        <v>287</v>
      </c>
      <c r="N78" s="44" t="s">
        <v>7048</v>
      </c>
      <c r="O78" s="44" t="s">
        <v>7034</v>
      </c>
      <c r="P78" s="44" t="s">
        <v>7182</v>
      </c>
      <c r="Q78" s="44" t="s">
        <v>6885</v>
      </c>
      <c r="R78" s="44" t="s">
        <v>63</v>
      </c>
      <c r="S78" s="44" t="s">
        <v>48</v>
      </c>
      <c r="T78" s="44" t="s">
        <v>6886</v>
      </c>
      <c r="U78" s="44" t="s">
        <v>46</v>
      </c>
      <c r="V78" s="44" t="s">
        <v>46</v>
      </c>
      <c r="W78" s="44" t="s">
        <v>46</v>
      </c>
      <c r="X78" s="44" t="s">
        <v>7353</v>
      </c>
      <c r="Y78" s="44" t="s">
        <v>6981</v>
      </c>
      <c r="Z78" s="44" t="s">
        <v>46</v>
      </c>
      <c r="AA78" s="44" t="s">
        <v>6958</v>
      </c>
      <c r="AB78" s="44" t="s">
        <v>7257</v>
      </c>
      <c r="AC78" s="44" t="s">
        <v>46</v>
      </c>
      <c r="AD78" s="44" t="s">
        <v>46</v>
      </c>
      <c r="AE78" s="44" t="s">
        <v>6981</v>
      </c>
      <c r="AF78" s="44">
        <v>5</v>
      </c>
      <c r="AG78" s="44">
        <v>2000</v>
      </c>
    </row>
    <row r="79" spans="1:33">
      <c r="A79" s="44" t="s">
        <v>6875</v>
      </c>
      <c r="B79" s="44" t="s">
        <v>6876</v>
      </c>
      <c r="C79" s="44" t="s">
        <v>31</v>
      </c>
      <c r="D79" s="44" t="s">
        <v>7376</v>
      </c>
      <c r="E79" s="44" t="s">
        <v>7377</v>
      </c>
      <c r="F79" s="44" t="s">
        <v>7378</v>
      </c>
      <c r="G79" s="44" t="s">
        <v>7379</v>
      </c>
      <c r="H79" s="44">
        <v>49900</v>
      </c>
      <c r="I79" s="44">
        <v>40420</v>
      </c>
      <c r="J79" s="44" t="s">
        <v>38</v>
      </c>
      <c r="K79" s="44" t="s">
        <v>7352</v>
      </c>
      <c r="L79" s="44" t="s">
        <v>6882</v>
      </c>
      <c r="M79" s="44" t="s">
        <v>287</v>
      </c>
      <c r="N79" s="44" t="s">
        <v>6986</v>
      </c>
      <c r="O79" s="44" t="s">
        <v>46</v>
      </c>
      <c r="P79" s="44" t="s">
        <v>7182</v>
      </c>
      <c r="Q79" s="44" t="s">
        <v>6885</v>
      </c>
      <c r="R79" s="44" t="s">
        <v>63</v>
      </c>
      <c r="S79" s="44" t="s">
        <v>48</v>
      </c>
      <c r="T79" s="44" t="s">
        <v>6886</v>
      </c>
      <c r="U79" s="44" t="s">
        <v>46</v>
      </c>
      <c r="V79" s="44" t="s">
        <v>46</v>
      </c>
      <c r="W79" s="44" t="s">
        <v>46</v>
      </c>
      <c r="X79" s="44" t="s">
        <v>7353</v>
      </c>
      <c r="Y79" s="44" t="s">
        <v>6981</v>
      </c>
      <c r="Z79" s="44" t="s">
        <v>46</v>
      </c>
      <c r="AA79" s="44" t="s">
        <v>6958</v>
      </c>
      <c r="AB79" s="44" t="s">
        <v>7257</v>
      </c>
      <c r="AC79" s="44" t="s">
        <v>46</v>
      </c>
      <c r="AD79" s="44" t="s">
        <v>46</v>
      </c>
      <c r="AE79" s="44" t="s">
        <v>6981</v>
      </c>
      <c r="AF79" s="44">
        <v>5</v>
      </c>
      <c r="AG79" s="44">
        <v>2000</v>
      </c>
    </row>
    <row r="80" spans="1:33">
      <c r="A80" s="44" t="s">
        <v>6875</v>
      </c>
      <c r="B80" s="44" t="s">
        <v>6876</v>
      </c>
      <c r="C80" s="44" t="s">
        <v>31</v>
      </c>
      <c r="D80" s="44" t="s">
        <v>7380</v>
      </c>
      <c r="E80" s="44" t="s">
        <v>7381</v>
      </c>
      <c r="F80" s="44" t="s">
        <v>7382</v>
      </c>
      <c r="G80" s="44" t="s">
        <v>7383</v>
      </c>
      <c r="H80" s="44">
        <v>58900</v>
      </c>
      <c r="I80" s="44">
        <v>47709</v>
      </c>
      <c r="J80" s="44" t="s">
        <v>38</v>
      </c>
      <c r="K80" s="44" t="s">
        <v>7352</v>
      </c>
      <c r="L80" s="44" t="s">
        <v>6882</v>
      </c>
      <c r="M80" s="44" t="s">
        <v>287</v>
      </c>
      <c r="N80" s="44" t="s">
        <v>6941</v>
      </c>
      <c r="O80" s="44" t="s">
        <v>7313</v>
      </c>
      <c r="P80" s="44" t="s">
        <v>7182</v>
      </c>
      <c r="Q80" s="44" t="s">
        <v>6885</v>
      </c>
      <c r="R80" s="44" t="s">
        <v>63</v>
      </c>
      <c r="S80" s="44" t="s">
        <v>48</v>
      </c>
      <c r="T80" s="44" t="s">
        <v>6886</v>
      </c>
      <c r="U80" s="44" t="s">
        <v>46</v>
      </c>
      <c r="V80" s="44" t="s">
        <v>46</v>
      </c>
      <c r="W80" s="44" t="s">
        <v>46</v>
      </c>
      <c r="X80" s="44" t="s">
        <v>7353</v>
      </c>
      <c r="Y80" s="44" t="s">
        <v>7314</v>
      </c>
      <c r="Z80" s="44" t="s">
        <v>46</v>
      </c>
      <c r="AA80" s="44" t="s">
        <v>7065</v>
      </c>
      <c r="AB80" s="44" t="s">
        <v>46</v>
      </c>
      <c r="AC80" s="44" t="s">
        <v>46</v>
      </c>
      <c r="AD80" s="44" t="s">
        <v>46</v>
      </c>
      <c r="AE80" s="44" t="s">
        <v>7314</v>
      </c>
      <c r="AF80" s="44">
        <v>9.1999999999999993</v>
      </c>
      <c r="AG80" s="44">
        <v>2000</v>
      </c>
    </row>
    <row r="81" spans="1:33">
      <c r="A81" s="44" t="s">
        <v>6875</v>
      </c>
      <c r="B81" s="44" t="s">
        <v>6876</v>
      </c>
      <c r="C81" s="44" t="s">
        <v>31</v>
      </c>
      <c r="D81" s="44" t="s">
        <v>7384</v>
      </c>
      <c r="E81" s="44" t="s">
        <v>7385</v>
      </c>
      <c r="F81" s="44" t="s">
        <v>7386</v>
      </c>
      <c r="G81" s="44" t="s">
        <v>7387</v>
      </c>
      <c r="H81" s="44">
        <v>70600</v>
      </c>
      <c r="I81" s="44">
        <v>50830</v>
      </c>
      <c r="J81" s="44" t="s">
        <v>38</v>
      </c>
      <c r="K81" s="44" t="s">
        <v>7280</v>
      </c>
      <c r="L81" s="44" t="s">
        <v>6952</v>
      </c>
      <c r="M81" s="44" t="s">
        <v>287</v>
      </c>
      <c r="N81" s="44" t="s">
        <v>7388</v>
      </c>
      <c r="O81" s="44" t="s">
        <v>7389</v>
      </c>
      <c r="P81" s="44" t="s">
        <v>7182</v>
      </c>
      <c r="Q81" s="44" t="s">
        <v>6885</v>
      </c>
      <c r="R81" s="44" t="s">
        <v>63</v>
      </c>
      <c r="S81" s="44" t="s">
        <v>48</v>
      </c>
      <c r="T81" s="44" t="s">
        <v>6886</v>
      </c>
      <c r="U81" s="44" t="s">
        <v>46</v>
      </c>
      <c r="V81" s="44" t="s">
        <v>46</v>
      </c>
      <c r="W81" s="44" t="s">
        <v>46</v>
      </c>
      <c r="X81" s="44" t="s">
        <v>7390</v>
      </c>
      <c r="Y81" s="44" t="s">
        <v>6988</v>
      </c>
      <c r="Z81" s="44" t="s">
        <v>6988</v>
      </c>
      <c r="AA81" s="44" t="s">
        <v>7036</v>
      </c>
      <c r="AB81" s="44" t="s">
        <v>7232</v>
      </c>
      <c r="AC81" s="44" t="s">
        <v>46</v>
      </c>
      <c r="AD81" s="44" t="s">
        <v>46</v>
      </c>
      <c r="AE81" s="44" t="s">
        <v>6988</v>
      </c>
      <c r="AF81" s="44">
        <v>7.2</v>
      </c>
      <c r="AG81" s="44">
        <v>2000</v>
      </c>
    </row>
    <row r="82" spans="1:33">
      <c r="A82" s="44" t="s">
        <v>6875</v>
      </c>
      <c r="B82" s="44" t="s">
        <v>6876</v>
      </c>
      <c r="C82" s="44" t="s">
        <v>31</v>
      </c>
      <c r="D82" s="44" t="s">
        <v>7391</v>
      </c>
      <c r="E82" s="44" t="s">
        <v>7392</v>
      </c>
      <c r="F82" s="44" t="s">
        <v>7393</v>
      </c>
      <c r="G82" s="44" t="s">
        <v>7394</v>
      </c>
      <c r="H82" s="44">
        <v>72600</v>
      </c>
      <c r="I82" s="44">
        <v>52270</v>
      </c>
      <c r="J82" s="44" t="s">
        <v>38</v>
      </c>
      <c r="K82" s="44" t="s">
        <v>7280</v>
      </c>
      <c r="L82" s="44" t="s">
        <v>6952</v>
      </c>
      <c r="M82" s="44" t="s">
        <v>287</v>
      </c>
      <c r="N82" s="44" t="s">
        <v>7395</v>
      </c>
      <c r="O82" s="44" t="s">
        <v>7396</v>
      </c>
      <c r="P82" s="44" t="s">
        <v>7182</v>
      </c>
      <c r="Q82" s="44" t="s">
        <v>6885</v>
      </c>
      <c r="R82" s="44" t="s">
        <v>63</v>
      </c>
      <c r="S82" s="44" t="s">
        <v>48</v>
      </c>
      <c r="T82" s="44" t="s">
        <v>6886</v>
      </c>
      <c r="U82" s="44" t="s">
        <v>46</v>
      </c>
      <c r="V82" s="44" t="s">
        <v>46</v>
      </c>
      <c r="W82" s="44" t="s">
        <v>46</v>
      </c>
      <c r="X82" s="44" t="s">
        <v>7390</v>
      </c>
      <c r="Y82" s="44" t="s">
        <v>6988</v>
      </c>
      <c r="Z82" s="44" t="s">
        <v>7269</v>
      </c>
      <c r="AA82" s="44" t="s">
        <v>7036</v>
      </c>
      <c r="AB82" s="44" t="s">
        <v>7232</v>
      </c>
      <c r="AC82" s="44" t="s">
        <v>46</v>
      </c>
      <c r="AD82" s="44" t="s">
        <v>46</v>
      </c>
      <c r="AE82" s="44" t="s">
        <v>6988</v>
      </c>
      <c r="AF82" s="44">
        <v>7.2</v>
      </c>
      <c r="AG82" s="44">
        <v>2000</v>
      </c>
    </row>
    <row r="83" spans="1:33">
      <c r="A83" s="44" t="s">
        <v>6875</v>
      </c>
      <c r="B83" s="44" t="s">
        <v>6876</v>
      </c>
      <c r="C83" s="44" t="s">
        <v>31</v>
      </c>
      <c r="D83" s="44" t="s">
        <v>7397</v>
      </c>
      <c r="E83" s="44" t="s">
        <v>7398</v>
      </c>
      <c r="F83" s="44" t="s">
        <v>7399</v>
      </c>
      <c r="G83" s="44" t="s">
        <v>7400</v>
      </c>
      <c r="H83" s="44">
        <v>73400</v>
      </c>
      <c r="I83" s="44">
        <v>52840</v>
      </c>
      <c r="J83" s="44" t="s">
        <v>38</v>
      </c>
      <c r="K83" s="44" t="s">
        <v>7280</v>
      </c>
      <c r="L83" s="44" t="s">
        <v>6952</v>
      </c>
      <c r="M83" s="44" t="s">
        <v>287</v>
      </c>
      <c r="N83" s="44" t="s">
        <v>7401</v>
      </c>
      <c r="O83" s="44" t="s">
        <v>7389</v>
      </c>
      <c r="P83" s="44" t="s">
        <v>7182</v>
      </c>
      <c r="Q83" s="44" t="s">
        <v>6885</v>
      </c>
      <c r="R83" s="44" t="s">
        <v>63</v>
      </c>
      <c r="S83" s="44" t="s">
        <v>48</v>
      </c>
      <c r="T83" s="44" t="s">
        <v>6886</v>
      </c>
      <c r="U83" s="44" t="s">
        <v>46</v>
      </c>
      <c r="V83" s="44" t="s">
        <v>46</v>
      </c>
      <c r="W83" s="44" t="s">
        <v>46</v>
      </c>
      <c r="X83" s="44" t="s">
        <v>7390</v>
      </c>
      <c r="Y83" s="44" t="s">
        <v>6988</v>
      </c>
      <c r="Z83" s="44" t="s">
        <v>7269</v>
      </c>
      <c r="AA83" s="44" t="s">
        <v>7036</v>
      </c>
      <c r="AB83" s="44" t="s">
        <v>7402</v>
      </c>
      <c r="AC83" s="44" t="s">
        <v>46</v>
      </c>
      <c r="AD83" s="44" t="s">
        <v>46</v>
      </c>
      <c r="AE83" s="44" t="s">
        <v>6988</v>
      </c>
      <c r="AF83" s="44">
        <v>7.2</v>
      </c>
      <c r="AG83" s="44">
        <v>2000</v>
      </c>
    </row>
    <row r="84" spans="1:33">
      <c r="A84" s="44" t="s">
        <v>6875</v>
      </c>
      <c r="B84" s="44" t="s">
        <v>6876</v>
      </c>
      <c r="C84" s="44" t="s">
        <v>31</v>
      </c>
      <c r="D84" s="44" t="s">
        <v>7403</v>
      </c>
      <c r="E84" s="44" t="s">
        <v>7404</v>
      </c>
      <c r="F84" s="44" t="s">
        <v>7405</v>
      </c>
      <c r="G84" s="44" t="s">
        <v>7406</v>
      </c>
      <c r="H84" s="44">
        <v>48500</v>
      </c>
      <c r="I84" s="44">
        <v>37540</v>
      </c>
      <c r="J84" s="44" t="s">
        <v>38</v>
      </c>
      <c r="K84" s="44" t="s">
        <v>7280</v>
      </c>
      <c r="L84" s="44" t="s">
        <v>6952</v>
      </c>
      <c r="M84" s="44" t="s">
        <v>287</v>
      </c>
      <c r="N84" s="44" t="s">
        <v>6953</v>
      </c>
      <c r="O84" s="44" t="s">
        <v>7007</v>
      </c>
      <c r="P84" s="44" t="s">
        <v>7182</v>
      </c>
      <c r="Q84" s="44" t="s">
        <v>6885</v>
      </c>
      <c r="R84" s="44" t="s">
        <v>63</v>
      </c>
      <c r="S84" s="44" t="s">
        <v>48</v>
      </c>
      <c r="T84" s="44" t="s">
        <v>6886</v>
      </c>
      <c r="U84" s="44" t="s">
        <v>46</v>
      </c>
      <c r="V84" s="44" t="s">
        <v>46</v>
      </c>
      <c r="W84" s="44" t="s">
        <v>46</v>
      </c>
      <c r="X84" s="44" t="s">
        <v>7390</v>
      </c>
      <c r="Y84" s="44" t="s">
        <v>6981</v>
      </c>
      <c r="Z84" s="44" t="s">
        <v>6981</v>
      </c>
      <c r="AA84" s="44" t="s">
        <v>7407</v>
      </c>
      <c r="AB84" s="44" t="s">
        <v>7232</v>
      </c>
      <c r="AC84" s="44" t="s">
        <v>46</v>
      </c>
      <c r="AD84" s="44" t="s">
        <v>46</v>
      </c>
      <c r="AE84" s="44" t="s">
        <v>6981</v>
      </c>
      <c r="AF84" s="44">
        <v>5</v>
      </c>
      <c r="AG84" s="44">
        <v>2000</v>
      </c>
    </row>
    <row r="85" spans="1:33">
      <c r="A85" s="44" t="s">
        <v>6875</v>
      </c>
      <c r="B85" s="44" t="s">
        <v>7408</v>
      </c>
      <c r="C85" s="44" t="s">
        <v>482</v>
      </c>
      <c r="D85" s="44" t="s">
        <v>7409</v>
      </c>
      <c r="E85" s="44" t="s">
        <v>7410</v>
      </c>
      <c r="F85" s="44" t="s">
        <v>7411</v>
      </c>
      <c r="G85" s="44" t="s">
        <v>7412</v>
      </c>
      <c r="H85" s="44">
        <v>27490</v>
      </c>
      <c r="I85" s="44">
        <v>20500</v>
      </c>
      <c r="J85" s="44" t="s">
        <v>38</v>
      </c>
      <c r="K85" s="44" t="s">
        <v>7413</v>
      </c>
      <c r="L85" s="44" t="s">
        <v>6940</v>
      </c>
      <c r="M85" s="44" t="s">
        <v>41</v>
      </c>
      <c r="N85" s="44" t="s">
        <v>6897</v>
      </c>
      <c r="O85" s="44" t="s">
        <v>7414</v>
      </c>
      <c r="P85" s="44" t="s">
        <v>61</v>
      </c>
      <c r="Q85" s="44" t="s">
        <v>46</v>
      </c>
      <c r="R85" s="44" t="s">
        <v>46</v>
      </c>
      <c r="S85" s="44" t="s">
        <v>6886</v>
      </c>
      <c r="T85" s="44" t="s">
        <v>46</v>
      </c>
      <c r="U85" s="44" t="s">
        <v>7415</v>
      </c>
      <c r="V85" s="44" t="s">
        <v>7416</v>
      </c>
      <c r="W85" s="44" t="s">
        <v>7417</v>
      </c>
      <c r="X85" s="44" t="s">
        <v>7418</v>
      </c>
      <c r="Y85" s="44" t="s">
        <v>7419</v>
      </c>
      <c r="Z85" s="44" t="s">
        <v>7420</v>
      </c>
      <c r="AA85" s="44" t="s">
        <v>7421</v>
      </c>
      <c r="AB85" s="44" t="s">
        <v>46</v>
      </c>
      <c r="AC85" s="44" t="s">
        <v>46</v>
      </c>
      <c r="AD85" s="44" t="s">
        <v>46</v>
      </c>
      <c r="AE85" s="44" t="s">
        <v>7419</v>
      </c>
      <c r="AF85" s="44">
        <v>2.4</v>
      </c>
      <c r="AG85" s="44" t="s">
        <v>46</v>
      </c>
    </row>
    <row r="86" spans="1:33">
      <c r="A86" s="44" t="s">
        <v>6875</v>
      </c>
      <c r="B86" s="44" t="s">
        <v>7408</v>
      </c>
      <c r="C86" s="44" t="s">
        <v>482</v>
      </c>
      <c r="D86" s="44" t="s">
        <v>7422</v>
      </c>
      <c r="E86" s="44" t="s">
        <v>7423</v>
      </c>
      <c r="F86" s="44" t="s">
        <v>7424</v>
      </c>
      <c r="G86" s="44" t="s">
        <v>7425</v>
      </c>
      <c r="H86" s="44">
        <v>30900</v>
      </c>
      <c r="I86" s="44">
        <v>21900</v>
      </c>
      <c r="J86" s="44" t="s">
        <v>38</v>
      </c>
      <c r="K86" s="44" t="s">
        <v>7426</v>
      </c>
      <c r="L86" s="44" t="s">
        <v>6940</v>
      </c>
      <c r="M86" s="44" t="s">
        <v>41</v>
      </c>
      <c r="N86" s="44" t="s">
        <v>6908</v>
      </c>
      <c r="O86" s="44" t="s">
        <v>7427</v>
      </c>
      <c r="P86" s="44" t="s">
        <v>61</v>
      </c>
      <c r="Q86" s="44" t="s">
        <v>46</v>
      </c>
      <c r="R86" s="44" t="s">
        <v>46</v>
      </c>
      <c r="S86" s="44" t="s">
        <v>6886</v>
      </c>
      <c r="T86" s="44" t="s">
        <v>46</v>
      </c>
      <c r="U86" s="44" t="s">
        <v>7415</v>
      </c>
      <c r="V86" s="44" t="s">
        <v>7416</v>
      </c>
      <c r="W86" s="44" t="s">
        <v>7417</v>
      </c>
      <c r="X86" s="44" t="s">
        <v>7418</v>
      </c>
      <c r="Y86" s="44" t="s">
        <v>7019</v>
      </c>
      <c r="Z86" s="44" t="s">
        <v>7428</v>
      </c>
      <c r="AA86" s="44" t="s">
        <v>7421</v>
      </c>
      <c r="AB86" s="44" t="s">
        <v>46</v>
      </c>
      <c r="AC86" s="44" t="s">
        <v>46</v>
      </c>
      <c r="AD86" s="44" t="s">
        <v>46</v>
      </c>
      <c r="AE86" s="44" t="s">
        <v>7019</v>
      </c>
      <c r="AF86" s="44">
        <v>2.9</v>
      </c>
      <c r="AG86" s="44" t="s">
        <v>46</v>
      </c>
    </row>
    <row r="87" spans="1:33">
      <c r="A87" s="44" t="s">
        <v>6875</v>
      </c>
      <c r="B87" s="44" t="s">
        <v>7408</v>
      </c>
      <c r="C87" s="44" t="s">
        <v>482</v>
      </c>
      <c r="D87" s="44" t="s">
        <v>7429</v>
      </c>
      <c r="E87" s="44" t="s">
        <v>7430</v>
      </c>
      <c r="F87" s="44" t="s">
        <v>7431</v>
      </c>
      <c r="G87" s="44" t="s">
        <v>7432</v>
      </c>
      <c r="H87" s="44">
        <v>40000</v>
      </c>
      <c r="I87" s="44">
        <v>28900</v>
      </c>
      <c r="J87" s="44" t="s">
        <v>38</v>
      </c>
      <c r="K87" s="44" t="s">
        <v>7426</v>
      </c>
      <c r="L87" s="44" t="s">
        <v>6940</v>
      </c>
      <c r="M87" s="44" t="s">
        <v>41</v>
      </c>
      <c r="N87" s="44" t="s">
        <v>6924</v>
      </c>
      <c r="O87" s="44" t="s">
        <v>7433</v>
      </c>
      <c r="P87" s="44" t="s">
        <v>61</v>
      </c>
      <c r="Q87" s="44" t="s">
        <v>46</v>
      </c>
      <c r="R87" s="44" t="s">
        <v>46</v>
      </c>
      <c r="S87" s="44" t="s">
        <v>6886</v>
      </c>
      <c r="T87" s="44" t="s">
        <v>46</v>
      </c>
      <c r="U87" s="44" t="s">
        <v>7415</v>
      </c>
      <c r="V87" s="44" t="s">
        <v>7416</v>
      </c>
      <c r="W87" s="44" t="s">
        <v>7417</v>
      </c>
      <c r="X87" s="44" t="s">
        <v>7418</v>
      </c>
      <c r="Y87" s="44" t="s">
        <v>6917</v>
      </c>
      <c r="Z87" s="44" t="s">
        <v>7043</v>
      </c>
      <c r="AA87" s="44" t="s">
        <v>7354</v>
      </c>
      <c r="AB87" s="44" t="s">
        <v>46</v>
      </c>
      <c r="AC87" s="44" t="s">
        <v>46</v>
      </c>
      <c r="AD87" s="44" t="s">
        <v>46</v>
      </c>
      <c r="AE87" s="44" t="s">
        <v>6917</v>
      </c>
      <c r="AF87" s="44">
        <v>3.6</v>
      </c>
      <c r="AG87" s="44" t="s">
        <v>46</v>
      </c>
    </row>
    <row r="88" spans="1:33">
      <c r="A88" s="44" t="s">
        <v>6875</v>
      </c>
      <c r="B88" s="44" t="s">
        <v>7408</v>
      </c>
      <c r="C88" s="44" t="s">
        <v>482</v>
      </c>
      <c r="D88" s="44" t="s">
        <v>7434</v>
      </c>
      <c r="E88" s="44" t="s">
        <v>7435</v>
      </c>
      <c r="F88" s="44" t="s">
        <v>7436</v>
      </c>
      <c r="G88" s="44" t="s">
        <v>7437</v>
      </c>
      <c r="H88" s="44">
        <v>48400</v>
      </c>
      <c r="I88" s="44">
        <v>37880</v>
      </c>
      <c r="J88" s="44" t="s">
        <v>38</v>
      </c>
      <c r="K88" s="44" t="s">
        <v>7426</v>
      </c>
      <c r="L88" s="44" t="s">
        <v>6940</v>
      </c>
      <c r="M88" s="44" t="s">
        <v>41</v>
      </c>
      <c r="N88" s="44" t="s">
        <v>7438</v>
      </c>
      <c r="O88" s="44" t="s">
        <v>7439</v>
      </c>
      <c r="P88" s="44" t="s">
        <v>61</v>
      </c>
      <c r="Q88" s="44" t="s">
        <v>46</v>
      </c>
      <c r="R88" s="44" t="s">
        <v>46</v>
      </c>
      <c r="S88" s="44" t="s">
        <v>6886</v>
      </c>
      <c r="T88" s="44" t="s">
        <v>46</v>
      </c>
      <c r="U88" s="44" t="s">
        <v>7415</v>
      </c>
      <c r="V88" s="44" t="s">
        <v>7416</v>
      </c>
      <c r="W88" s="44" t="s">
        <v>7417</v>
      </c>
      <c r="X88" s="44" t="s">
        <v>7418</v>
      </c>
      <c r="Y88" s="44" t="s">
        <v>6981</v>
      </c>
      <c r="Z88" s="44" t="s">
        <v>6958</v>
      </c>
      <c r="AA88" s="44" t="s">
        <v>7440</v>
      </c>
      <c r="AB88" s="44" t="s">
        <v>46</v>
      </c>
      <c r="AC88" s="44" t="s">
        <v>46</v>
      </c>
      <c r="AD88" s="44" t="s">
        <v>46</v>
      </c>
      <c r="AE88" s="44" t="s">
        <v>6981</v>
      </c>
      <c r="AF88" s="44">
        <v>5</v>
      </c>
      <c r="AG88" s="44" t="s">
        <v>46</v>
      </c>
    </row>
    <row r="89" spans="1:33">
      <c r="A89" s="44" t="s">
        <v>6875</v>
      </c>
      <c r="B89" s="44" t="s">
        <v>7408</v>
      </c>
      <c r="C89" s="44" t="s">
        <v>482</v>
      </c>
      <c r="D89" s="44" t="s">
        <v>7441</v>
      </c>
      <c r="E89" s="44" t="s">
        <v>7442</v>
      </c>
      <c r="F89" s="44" t="s">
        <v>7443</v>
      </c>
      <c r="G89" s="44" t="s">
        <v>7444</v>
      </c>
      <c r="H89" s="44">
        <v>55900</v>
      </c>
      <c r="I89" s="44">
        <v>45900</v>
      </c>
      <c r="J89" s="44" t="s">
        <v>38</v>
      </c>
      <c r="K89" s="44" t="s">
        <v>7426</v>
      </c>
      <c r="L89" s="44" t="s">
        <v>6940</v>
      </c>
      <c r="M89" s="44" t="s">
        <v>41</v>
      </c>
      <c r="N89" s="44" t="s">
        <v>7445</v>
      </c>
      <c r="O89" s="44" t="s">
        <v>7446</v>
      </c>
      <c r="P89" s="44" t="s">
        <v>61</v>
      </c>
      <c r="Q89" s="44" t="s">
        <v>46</v>
      </c>
      <c r="R89" s="44" t="s">
        <v>46</v>
      </c>
      <c r="S89" s="44" t="s">
        <v>6886</v>
      </c>
      <c r="T89" s="44" t="s">
        <v>46</v>
      </c>
      <c r="U89" s="44" t="s">
        <v>7415</v>
      </c>
      <c r="V89" s="44" t="s">
        <v>7416</v>
      </c>
      <c r="W89" s="44" t="s">
        <v>7417</v>
      </c>
      <c r="X89" s="44" t="s">
        <v>7418</v>
      </c>
      <c r="Y89" s="44" t="s">
        <v>7051</v>
      </c>
      <c r="Z89" s="44" t="s">
        <v>7051</v>
      </c>
      <c r="AA89" s="44" t="s">
        <v>7447</v>
      </c>
      <c r="AB89" s="44" t="s">
        <v>46</v>
      </c>
      <c r="AC89" s="44" t="s">
        <v>46</v>
      </c>
      <c r="AD89" s="44" t="s">
        <v>46</v>
      </c>
      <c r="AE89" s="44" t="s">
        <v>7051</v>
      </c>
      <c r="AF89" s="44">
        <v>6.3</v>
      </c>
      <c r="AG89" s="44" t="s">
        <v>46</v>
      </c>
    </row>
    <row r="90" spans="1:33">
      <c r="A90" s="44" t="s">
        <v>6875</v>
      </c>
      <c r="B90" s="44" t="s">
        <v>7408</v>
      </c>
      <c r="C90" s="44" t="s">
        <v>482</v>
      </c>
      <c r="D90" s="44" t="s">
        <v>7448</v>
      </c>
      <c r="E90" s="44" t="s">
        <v>7449</v>
      </c>
      <c r="F90" s="44" t="s">
        <v>7450</v>
      </c>
      <c r="G90" s="44" t="s">
        <v>7451</v>
      </c>
      <c r="H90" s="44">
        <v>68400</v>
      </c>
      <c r="I90" s="44">
        <v>48550</v>
      </c>
      <c r="J90" s="44" t="s">
        <v>38</v>
      </c>
      <c r="K90" s="44" t="s">
        <v>7426</v>
      </c>
      <c r="L90" s="44" t="s">
        <v>6940</v>
      </c>
      <c r="M90" s="44" t="s">
        <v>41</v>
      </c>
      <c r="N90" s="44" t="s">
        <v>7452</v>
      </c>
      <c r="O90" s="44" t="s">
        <v>7453</v>
      </c>
      <c r="P90" s="44" t="s">
        <v>61</v>
      </c>
      <c r="Q90" s="44" t="s">
        <v>46</v>
      </c>
      <c r="R90" s="44" t="s">
        <v>46</v>
      </c>
      <c r="S90" s="44" t="s">
        <v>6886</v>
      </c>
      <c r="T90" s="44" t="s">
        <v>46</v>
      </c>
      <c r="U90" s="44" t="s">
        <v>7415</v>
      </c>
      <c r="V90" s="44" t="s">
        <v>7416</v>
      </c>
      <c r="W90" s="44" t="s">
        <v>7417</v>
      </c>
      <c r="X90" s="44" t="s">
        <v>7418</v>
      </c>
      <c r="Y90" s="44" t="s">
        <v>7454</v>
      </c>
      <c r="Z90" s="44" t="s">
        <v>7455</v>
      </c>
      <c r="AA90" s="44" t="s">
        <v>6997</v>
      </c>
      <c r="AB90" s="44" t="s">
        <v>46</v>
      </c>
      <c r="AC90" s="44" t="s">
        <v>46</v>
      </c>
      <c r="AD90" s="44" t="s">
        <v>46</v>
      </c>
      <c r="AE90" s="44" t="s">
        <v>7454</v>
      </c>
      <c r="AF90" s="44">
        <v>8</v>
      </c>
      <c r="AG90" s="44" t="s">
        <v>46</v>
      </c>
    </row>
    <row r="91" spans="1:33">
      <c r="A91" s="44" t="s">
        <v>6875</v>
      </c>
      <c r="B91" s="44" t="s">
        <v>7408</v>
      </c>
      <c r="C91" s="44" t="s">
        <v>482</v>
      </c>
      <c r="D91" s="44" t="s">
        <v>7456</v>
      </c>
      <c r="E91" s="44" t="s">
        <v>7457</v>
      </c>
      <c r="F91" s="44" t="s">
        <v>7458</v>
      </c>
      <c r="G91" s="44" t="s">
        <v>7459</v>
      </c>
      <c r="H91" s="44">
        <v>72900</v>
      </c>
      <c r="I91" s="44">
        <v>52200</v>
      </c>
      <c r="J91" s="44" t="s">
        <v>38</v>
      </c>
      <c r="K91" s="44" t="s">
        <v>7426</v>
      </c>
      <c r="L91" s="44" t="s">
        <v>6940</v>
      </c>
      <c r="M91" s="44" t="s">
        <v>41</v>
      </c>
      <c r="N91" s="44" t="s">
        <v>7460</v>
      </c>
      <c r="O91" s="44" t="s">
        <v>7453</v>
      </c>
      <c r="P91" s="44" t="s">
        <v>61</v>
      </c>
      <c r="Q91" s="44" t="s">
        <v>46</v>
      </c>
      <c r="R91" s="44" t="s">
        <v>46</v>
      </c>
      <c r="S91" s="44" t="s">
        <v>6886</v>
      </c>
      <c r="T91" s="44" t="s">
        <v>46</v>
      </c>
      <c r="U91" s="44" t="s">
        <v>7415</v>
      </c>
      <c r="V91" s="44" t="s">
        <v>7416</v>
      </c>
      <c r="W91" s="44" t="s">
        <v>7417</v>
      </c>
      <c r="X91" s="44" t="s">
        <v>7418</v>
      </c>
      <c r="Y91" s="44" t="s">
        <v>7461</v>
      </c>
      <c r="Z91" s="44" t="s">
        <v>7455</v>
      </c>
      <c r="AA91" s="44" t="s">
        <v>6997</v>
      </c>
      <c r="AB91" s="44" t="s">
        <v>46</v>
      </c>
      <c r="AC91" s="44" t="s">
        <v>46</v>
      </c>
      <c r="AD91" s="44" t="s">
        <v>46</v>
      </c>
      <c r="AE91" s="44" t="s">
        <v>7461</v>
      </c>
      <c r="AF91" s="44">
        <v>8.5</v>
      </c>
      <c r="AG91" s="44" t="s">
        <v>46</v>
      </c>
    </row>
    <row r="92" spans="1:33">
      <c r="A92" s="44" t="s">
        <v>6875</v>
      </c>
      <c r="B92" s="44" t="s">
        <v>7408</v>
      </c>
      <c r="C92" s="44" t="s">
        <v>482</v>
      </c>
      <c r="D92" s="44" t="s">
        <v>7462</v>
      </c>
      <c r="E92" s="44" t="s">
        <v>7463</v>
      </c>
      <c r="F92" s="44" t="s">
        <v>7464</v>
      </c>
      <c r="G92" s="44" t="s">
        <v>7465</v>
      </c>
      <c r="H92" s="44">
        <v>26490</v>
      </c>
      <c r="I92" s="44">
        <v>19990</v>
      </c>
      <c r="J92" s="44" t="s">
        <v>38</v>
      </c>
      <c r="K92" s="44" t="s">
        <v>7426</v>
      </c>
      <c r="L92" s="44" t="s">
        <v>6882</v>
      </c>
      <c r="M92" s="44" t="s">
        <v>41</v>
      </c>
      <c r="N92" s="44" t="s">
        <v>6897</v>
      </c>
      <c r="O92" s="44" t="s">
        <v>7414</v>
      </c>
      <c r="P92" s="44" t="s">
        <v>61</v>
      </c>
      <c r="Q92" s="44" t="s">
        <v>46</v>
      </c>
      <c r="R92" s="44" t="s">
        <v>46</v>
      </c>
      <c r="S92" s="44" t="s">
        <v>6886</v>
      </c>
      <c r="T92" s="44" t="s">
        <v>46</v>
      </c>
      <c r="U92" s="44" t="s">
        <v>7415</v>
      </c>
      <c r="V92" s="44" t="s">
        <v>7416</v>
      </c>
      <c r="W92" s="44" t="s">
        <v>7417</v>
      </c>
      <c r="X92" s="44" t="s">
        <v>7418</v>
      </c>
      <c r="Y92" s="44" t="s">
        <v>7419</v>
      </c>
      <c r="Z92" s="44" t="s">
        <v>46</v>
      </c>
      <c r="AA92" s="44" t="s">
        <v>46</v>
      </c>
      <c r="AB92" s="44" t="s">
        <v>46</v>
      </c>
      <c r="AC92" s="44" t="s">
        <v>46</v>
      </c>
      <c r="AD92" s="44" t="s">
        <v>46</v>
      </c>
      <c r="AE92" s="44" t="s">
        <v>7419</v>
      </c>
      <c r="AF92" s="44">
        <v>2.4</v>
      </c>
      <c r="AG92" s="44" t="s">
        <v>46</v>
      </c>
    </row>
    <row r="93" spans="1:33">
      <c r="A93" s="44" t="s">
        <v>6875</v>
      </c>
      <c r="B93" s="44" t="s">
        <v>7408</v>
      </c>
      <c r="C93" s="44" t="s">
        <v>482</v>
      </c>
      <c r="D93" s="44" t="s">
        <v>7466</v>
      </c>
      <c r="E93" s="44" t="s">
        <v>7467</v>
      </c>
      <c r="F93" s="44" t="s">
        <v>7468</v>
      </c>
      <c r="G93" s="44" t="s">
        <v>7469</v>
      </c>
      <c r="H93" s="44">
        <v>29900</v>
      </c>
      <c r="I93" s="44">
        <v>21300</v>
      </c>
      <c r="J93" s="44" t="s">
        <v>38</v>
      </c>
      <c r="K93" s="44" t="s">
        <v>7426</v>
      </c>
      <c r="L93" s="44" t="s">
        <v>6882</v>
      </c>
      <c r="M93" s="44" t="s">
        <v>41</v>
      </c>
      <c r="N93" s="44" t="s">
        <v>6908</v>
      </c>
      <c r="O93" s="44" t="s">
        <v>7427</v>
      </c>
      <c r="P93" s="44" t="s">
        <v>61</v>
      </c>
      <c r="Q93" s="44" t="s">
        <v>46</v>
      </c>
      <c r="R93" s="44" t="s">
        <v>46</v>
      </c>
      <c r="S93" s="44" t="s">
        <v>6886</v>
      </c>
      <c r="T93" s="44" t="s">
        <v>46</v>
      </c>
      <c r="U93" s="44" t="s">
        <v>7415</v>
      </c>
      <c r="V93" s="44" t="s">
        <v>7416</v>
      </c>
      <c r="W93" s="44" t="s">
        <v>7417</v>
      </c>
      <c r="X93" s="44" t="s">
        <v>7418</v>
      </c>
      <c r="Y93" s="44" t="s">
        <v>7019</v>
      </c>
      <c r="Z93" s="44" t="s">
        <v>46</v>
      </c>
      <c r="AA93" s="44" t="s">
        <v>46</v>
      </c>
      <c r="AB93" s="44" t="s">
        <v>46</v>
      </c>
      <c r="AC93" s="44" t="s">
        <v>46</v>
      </c>
      <c r="AD93" s="44" t="s">
        <v>46</v>
      </c>
      <c r="AE93" s="44" t="s">
        <v>7019</v>
      </c>
      <c r="AF93" s="44">
        <v>2.9</v>
      </c>
      <c r="AG93" s="44" t="s">
        <v>46</v>
      </c>
    </row>
    <row r="94" spans="1:33">
      <c r="A94" s="44" t="s">
        <v>6875</v>
      </c>
      <c r="B94" s="44" t="s">
        <v>7408</v>
      </c>
      <c r="C94" s="44" t="s">
        <v>482</v>
      </c>
      <c r="D94" s="44" t="s">
        <v>7470</v>
      </c>
      <c r="E94" s="44" t="s">
        <v>7471</v>
      </c>
      <c r="F94" s="44" t="s">
        <v>7472</v>
      </c>
      <c r="G94" s="44" t="s">
        <v>7473</v>
      </c>
      <c r="H94" s="44">
        <v>39000</v>
      </c>
      <c r="I94" s="44">
        <v>28200</v>
      </c>
      <c r="J94" s="44" t="s">
        <v>38</v>
      </c>
      <c r="K94" s="44" t="s">
        <v>7426</v>
      </c>
      <c r="L94" s="44" t="s">
        <v>6882</v>
      </c>
      <c r="M94" s="44" t="s">
        <v>41</v>
      </c>
      <c r="N94" s="44" t="s">
        <v>6924</v>
      </c>
      <c r="O94" s="44" t="s">
        <v>7433</v>
      </c>
      <c r="P94" s="44" t="s">
        <v>61</v>
      </c>
      <c r="Q94" s="44" t="s">
        <v>46</v>
      </c>
      <c r="R94" s="44" t="s">
        <v>46</v>
      </c>
      <c r="S94" s="44" t="s">
        <v>6886</v>
      </c>
      <c r="T94" s="44" t="s">
        <v>46</v>
      </c>
      <c r="U94" s="44" t="s">
        <v>7415</v>
      </c>
      <c r="V94" s="44" t="s">
        <v>7416</v>
      </c>
      <c r="W94" s="44" t="s">
        <v>7417</v>
      </c>
      <c r="X94" s="44" t="s">
        <v>7418</v>
      </c>
      <c r="Y94" s="44" t="s">
        <v>6917</v>
      </c>
      <c r="Z94" s="44" t="s">
        <v>46</v>
      </c>
      <c r="AA94" s="44" t="s">
        <v>46</v>
      </c>
      <c r="AB94" s="44" t="s">
        <v>46</v>
      </c>
      <c r="AC94" s="44" t="s">
        <v>46</v>
      </c>
      <c r="AD94" s="44" t="s">
        <v>46</v>
      </c>
      <c r="AE94" s="44" t="s">
        <v>6917</v>
      </c>
      <c r="AF94" s="44">
        <v>3.6</v>
      </c>
      <c r="AG94" s="44" t="s">
        <v>46</v>
      </c>
    </row>
    <row r="95" spans="1:33">
      <c r="A95" s="44" t="s">
        <v>6875</v>
      </c>
      <c r="B95" s="44" t="s">
        <v>7408</v>
      </c>
      <c r="C95" s="44" t="s">
        <v>482</v>
      </c>
      <c r="D95" s="44" t="s">
        <v>7474</v>
      </c>
      <c r="E95" s="44" t="s">
        <v>7475</v>
      </c>
      <c r="F95" s="44" t="s">
        <v>7476</v>
      </c>
      <c r="G95" s="44" t="s">
        <v>7477</v>
      </c>
      <c r="H95" s="44">
        <v>47400</v>
      </c>
      <c r="I95" s="44">
        <v>37300</v>
      </c>
      <c r="J95" s="44" t="s">
        <v>38</v>
      </c>
      <c r="K95" s="44" t="s">
        <v>7426</v>
      </c>
      <c r="L95" s="44" t="s">
        <v>6882</v>
      </c>
      <c r="M95" s="44" t="s">
        <v>41</v>
      </c>
      <c r="N95" s="44" t="s">
        <v>7438</v>
      </c>
      <c r="O95" s="44" t="s">
        <v>7439</v>
      </c>
      <c r="P95" s="44" t="s">
        <v>61</v>
      </c>
      <c r="Q95" s="44" t="s">
        <v>46</v>
      </c>
      <c r="R95" s="44" t="s">
        <v>46</v>
      </c>
      <c r="S95" s="44" t="s">
        <v>6886</v>
      </c>
      <c r="T95" s="44" t="s">
        <v>46</v>
      </c>
      <c r="U95" s="44" t="s">
        <v>7415</v>
      </c>
      <c r="V95" s="44" t="s">
        <v>7416</v>
      </c>
      <c r="W95" s="44" t="s">
        <v>7417</v>
      </c>
      <c r="X95" s="44" t="s">
        <v>7418</v>
      </c>
      <c r="Y95" s="44" t="s">
        <v>6981</v>
      </c>
      <c r="Z95" s="44" t="s">
        <v>46</v>
      </c>
      <c r="AA95" s="44" t="s">
        <v>46</v>
      </c>
      <c r="AB95" s="44" t="s">
        <v>46</v>
      </c>
      <c r="AC95" s="44" t="s">
        <v>46</v>
      </c>
      <c r="AD95" s="44" t="s">
        <v>46</v>
      </c>
      <c r="AE95" s="44" t="s">
        <v>6981</v>
      </c>
      <c r="AF95" s="44">
        <v>5</v>
      </c>
      <c r="AG95" s="44" t="s">
        <v>46</v>
      </c>
    </row>
    <row r="96" spans="1:33">
      <c r="A96" s="44" t="s">
        <v>6875</v>
      </c>
      <c r="B96" s="44" t="s">
        <v>7408</v>
      </c>
      <c r="C96" s="44" t="s">
        <v>482</v>
      </c>
      <c r="D96" s="44" t="s">
        <v>7478</v>
      </c>
      <c r="E96" s="44" t="s">
        <v>7479</v>
      </c>
      <c r="F96" s="44" t="s">
        <v>7480</v>
      </c>
      <c r="G96" s="44" t="s">
        <v>7481</v>
      </c>
      <c r="H96" s="44">
        <v>54900</v>
      </c>
      <c r="I96" s="44">
        <v>45200</v>
      </c>
      <c r="J96" s="44" t="s">
        <v>38</v>
      </c>
      <c r="K96" s="44" t="s">
        <v>7426</v>
      </c>
      <c r="L96" s="44" t="s">
        <v>6882</v>
      </c>
      <c r="M96" s="44" t="s">
        <v>41</v>
      </c>
      <c r="N96" s="44" t="s">
        <v>7445</v>
      </c>
      <c r="O96" s="44" t="s">
        <v>7446</v>
      </c>
      <c r="P96" s="44" t="s">
        <v>61</v>
      </c>
      <c r="Q96" s="44" t="s">
        <v>46</v>
      </c>
      <c r="R96" s="44" t="s">
        <v>46</v>
      </c>
      <c r="S96" s="44" t="s">
        <v>6886</v>
      </c>
      <c r="T96" s="44" t="s">
        <v>46</v>
      </c>
      <c r="U96" s="44" t="s">
        <v>7415</v>
      </c>
      <c r="V96" s="44" t="s">
        <v>7416</v>
      </c>
      <c r="W96" s="44" t="s">
        <v>7417</v>
      </c>
      <c r="X96" s="44" t="s">
        <v>7418</v>
      </c>
      <c r="Y96" s="44" t="s">
        <v>7051</v>
      </c>
      <c r="Z96" s="44" t="s">
        <v>46</v>
      </c>
      <c r="AA96" s="44" t="s">
        <v>46</v>
      </c>
      <c r="AB96" s="44" t="s">
        <v>46</v>
      </c>
      <c r="AC96" s="44" t="s">
        <v>46</v>
      </c>
      <c r="AD96" s="44" t="s">
        <v>46</v>
      </c>
      <c r="AE96" s="44" t="s">
        <v>7051</v>
      </c>
      <c r="AF96" s="44">
        <v>6.3</v>
      </c>
      <c r="AG96" s="44" t="s">
        <v>46</v>
      </c>
    </row>
    <row r="97" spans="1:33">
      <c r="A97" s="44" t="s">
        <v>6875</v>
      </c>
      <c r="B97" s="44" t="s">
        <v>7408</v>
      </c>
      <c r="C97" s="44" t="s">
        <v>482</v>
      </c>
      <c r="D97" s="44" t="s">
        <v>7482</v>
      </c>
      <c r="E97" s="44" t="s">
        <v>7483</v>
      </c>
      <c r="F97" s="44" t="s">
        <v>7484</v>
      </c>
      <c r="G97" s="44" t="s">
        <v>7485</v>
      </c>
      <c r="H97" s="44">
        <v>67400</v>
      </c>
      <c r="I97" s="44">
        <v>50600</v>
      </c>
      <c r="J97" s="44" t="s">
        <v>38</v>
      </c>
      <c r="K97" s="44" t="s">
        <v>7426</v>
      </c>
      <c r="L97" s="44" t="s">
        <v>6882</v>
      </c>
      <c r="M97" s="44" t="s">
        <v>41</v>
      </c>
      <c r="N97" s="44" t="s">
        <v>7452</v>
      </c>
      <c r="O97" s="44" t="s">
        <v>7453</v>
      </c>
      <c r="P97" s="44" t="s">
        <v>61</v>
      </c>
      <c r="Q97" s="44" t="s">
        <v>46</v>
      </c>
      <c r="R97" s="44" t="s">
        <v>46</v>
      </c>
      <c r="S97" s="44" t="s">
        <v>6886</v>
      </c>
      <c r="T97" s="44" t="s">
        <v>46</v>
      </c>
      <c r="U97" s="44" t="s">
        <v>7415</v>
      </c>
      <c r="V97" s="44" t="s">
        <v>7486</v>
      </c>
      <c r="W97" s="44" t="s">
        <v>7487</v>
      </c>
      <c r="X97" s="44" t="s">
        <v>7418</v>
      </c>
      <c r="Y97" s="44" t="s">
        <v>7454</v>
      </c>
      <c r="Z97" s="44" t="s">
        <v>46</v>
      </c>
      <c r="AA97" s="44" t="s">
        <v>46</v>
      </c>
      <c r="AB97" s="44" t="s">
        <v>46</v>
      </c>
      <c r="AC97" s="44" t="s">
        <v>46</v>
      </c>
      <c r="AD97" s="44" t="s">
        <v>46</v>
      </c>
      <c r="AE97" s="44" t="s">
        <v>7454</v>
      </c>
      <c r="AF97" s="44">
        <v>8</v>
      </c>
      <c r="AG97" s="44" t="s">
        <v>46</v>
      </c>
    </row>
    <row r="98" spans="1:33">
      <c r="A98" s="44" t="s">
        <v>6875</v>
      </c>
      <c r="B98" s="44" t="s">
        <v>7408</v>
      </c>
      <c r="C98" s="44" t="s">
        <v>482</v>
      </c>
      <c r="D98" s="44" t="s">
        <v>7488</v>
      </c>
      <c r="E98" s="44" t="s">
        <v>7489</v>
      </c>
      <c r="F98" s="44" t="s">
        <v>7490</v>
      </c>
      <c r="G98" s="44" t="s">
        <v>7491</v>
      </c>
      <c r="H98" s="44">
        <v>71900</v>
      </c>
      <c r="I98" s="44">
        <v>53990</v>
      </c>
      <c r="J98" s="44" t="s">
        <v>38</v>
      </c>
      <c r="K98" s="44" t="s">
        <v>7426</v>
      </c>
      <c r="L98" s="44" t="s">
        <v>6882</v>
      </c>
      <c r="M98" s="44" t="s">
        <v>41</v>
      </c>
      <c r="N98" s="44" t="s">
        <v>7460</v>
      </c>
      <c r="O98" s="44" t="s">
        <v>7453</v>
      </c>
      <c r="P98" s="44" t="s">
        <v>61</v>
      </c>
      <c r="Q98" s="44" t="s">
        <v>46</v>
      </c>
      <c r="R98" s="44" t="s">
        <v>46</v>
      </c>
      <c r="S98" s="44" t="s">
        <v>6886</v>
      </c>
      <c r="T98" s="44" t="s">
        <v>46</v>
      </c>
      <c r="U98" s="44" t="s">
        <v>7415</v>
      </c>
      <c r="V98" s="44" t="s">
        <v>7486</v>
      </c>
      <c r="W98" s="44" t="s">
        <v>7487</v>
      </c>
      <c r="X98" s="44" t="s">
        <v>7418</v>
      </c>
      <c r="Y98" s="44" t="s">
        <v>7461</v>
      </c>
      <c r="Z98" s="44" t="s">
        <v>46</v>
      </c>
      <c r="AA98" s="44" t="s">
        <v>46</v>
      </c>
      <c r="AB98" s="44" t="s">
        <v>46</v>
      </c>
      <c r="AC98" s="44" t="s">
        <v>46</v>
      </c>
      <c r="AD98" s="44" t="s">
        <v>46</v>
      </c>
      <c r="AE98" s="44" t="s">
        <v>7461</v>
      </c>
      <c r="AF98" s="44">
        <v>8.5</v>
      </c>
      <c r="AG98" s="44" t="s">
        <v>46</v>
      </c>
    </row>
    <row r="99" spans="1:33">
      <c r="A99" s="44" t="s">
        <v>6875</v>
      </c>
      <c r="B99" s="44" t="s">
        <v>7408</v>
      </c>
      <c r="C99" s="44" t="s">
        <v>482</v>
      </c>
      <c r="D99" s="44" t="s">
        <v>7492</v>
      </c>
      <c r="E99" s="44" t="s">
        <v>7493</v>
      </c>
      <c r="F99" s="44" t="s">
        <v>7494</v>
      </c>
      <c r="G99" s="44" t="s">
        <v>7495</v>
      </c>
      <c r="H99" s="44">
        <v>70900</v>
      </c>
      <c r="I99" s="44">
        <v>59200</v>
      </c>
      <c r="J99" s="44" t="s">
        <v>38</v>
      </c>
      <c r="K99" s="44" t="s">
        <v>7426</v>
      </c>
      <c r="L99" s="44" t="s">
        <v>6882</v>
      </c>
      <c r="M99" s="44" t="s">
        <v>41</v>
      </c>
      <c r="N99" s="44" t="s">
        <v>7496</v>
      </c>
      <c r="O99" s="44" t="s">
        <v>7497</v>
      </c>
      <c r="P99" s="44" t="s">
        <v>61</v>
      </c>
      <c r="Q99" s="44" t="s">
        <v>46</v>
      </c>
      <c r="R99" s="44" t="s">
        <v>46</v>
      </c>
      <c r="S99" s="44" t="s">
        <v>6886</v>
      </c>
      <c r="T99" s="44" t="s">
        <v>46</v>
      </c>
      <c r="U99" s="44" t="s">
        <v>7415</v>
      </c>
      <c r="V99" s="44" t="s">
        <v>7486</v>
      </c>
      <c r="W99" s="44" t="s">
        <v>7487</v>
      </c>
      <c r="X99" s="44" t="s">
        <v>7418</v>
      </c>
      <c r="Y99" s="44" t="s">
        <v>7455</v>
      </c>
      <c r="Z99" s="44" t="s">
        <v>46</v>
      </c>
      <c r="AA99" s="44" t="s">
        <v>46</v>
      </c>
      <c r="AB99" s="44" t="s">
        <v>46</v>
      </c>
      <c r="AC99" s="44" t="s">
        <v>46</v>
      </c>
      <c r="AD99" s="44" t="s">
        <v>46</v>
      </c>
      <c r="AE99" s="44" t="s">
        <v>7455</v>
      </c>
      <c r="AF99" s="44">
        <v>9.1</v>
      </c>
      <c r="AG99" s="44" t="s">
        <v>46</v>
      </c>
    </row>
    <row r="100" spans="1:33">
      <c r="A100" s="44" t="s">
        <v>6875</v>
      </c>
      <c r="B100" s="44" t="s">
        <v>7408</v>
      </c>
      <c r="C100" s="44" t="s">
        <v>482</v>
      </c>
      <c r="D100" s="44" t="s">
        <v>7498</v>
      </c>
      <c r="E100" s="44" t="s">
        <v>7499</v>
      </c>
      <c r="F100" s="44" t="s">
        <v>7500</v>
      </c>
      <c r="G100" s="44" t="s">
        <v>7501</v>
      </c>
      <c r="H100" s="44">
        <v>56700</v>
      </c>
      <c r="I100" s="44">
        <v>48000</v>
      </c>
      <c r="J100" s="44" t="s">
        <v>367</v>
      </c>
      <c r="K100" s="44" t="s">
        <v>46</v>
      </c>
      <c r="L100" s="44" t="s">
        <v>6952</v>
      </c>
      <c r="M100" s="44" t="s">
        <v>41</v>
      </c>
      <c r="N100" s="44" t="s">
        <v>7502</v>
      </c>
      <c r="O100" s="44" t="s">
        <v>46</v>
      </c>
      <c r="P100" s="44" t="s">
        <v>44</v>
      </c>
      <c r="Q100" s="44" t="s">
        <v>46</v>
      </c>
      <c r="R100" s="44" t="s">
        <v>46</v>
      </c>
      <c r="S100" s="44" t="s">
        <v>48</v>
      </c>
      <c r="T100" s="44" t="s">
        <v>46</v>
      </c>
      <c r="U100" s="44" t="s">
        <v>46</v>
      </c>
      <c r="V100" s="44" t="s">
        <v>46</v>
      </c>
      <c r="W100" s="44" t="s">
        <v>46</v>
      </c>
      <c r="X100" s="44" t="s">
        <v>7503</v>
      </c>
      <c r="Y100" s="44" t="s">
        <v>7504</v>
      </c>
      <c r="Z100" s="44" t="s">
        <v>6956</v>
      </c>
      <c r="AA100" s="44" t="s">
        <v>6975</v>
      </c>
      <c r="AB100" s="44" t="s">
        <v>46</v>
      </c>
      <c r="AC100" s="44" t="s">
        <v>46</v>
      </c>
      <c r="AD100" s="44" t="s">
        <v>46</v>
      </c>
      <c r="AE100" s="44" t="s">
        <v>7504</v>
      </c>
      <c r="AF100" s="44">
        <v>5.3</v>
      </c>
      <c r="AG100" s="44" t="s">
        <v>46</v>
      </c>
    </row>
    <row r="101" spans="1:33">
      <c r="A101" s="44" t="s">
        <v>6875</v>
      </c>
      <c r="B101" s="44" t="s">
        <v>7408</v>
      </c>
      <c r="C101" s="44" t="s">
        <v>482</v>
      </c>
      <c r="D101" s="44" t="s">
        <v>7505</v>
      </c>
      <c r="E101" s="44" t="s">
        <v>7506</v>
      </c>
      <c r="F101" s="44" t="s">
        <v>7507</v>
      </c>
      <c r="G101" s="44" t="s">
        <v>7508</v>
      </c>
      <c r="H101" s="44">
        <v>24400</v>
      </c>
      <c r="I101" s="44">
        <v>20400</v>
      </c>
      <c r="J101" s="44" t="s">
        <v>181</v>
      </c>
      <c r="K101" s="44" t="s">
        <v>7509</v>
      </c>
      <c r="L101" s="44" t="s">
        <v>6882</v>
      </c>
      <c r="M101" s="44" t="s">
        <v>287</v>
      </c>
      <c r="N101" s="44" t="s">
        <v>6897</v>
      </c>
      <c r="O101" s="44" t="s">
        <v>7510</v>
      </c>
      <c r="P101" s="44" t="s">
        <v>7511</v>
      </c>
      <c r="Q101" s="44" t="s">
        <v>46</v>
      </c>
      <c r="R101" s="44" t="s">
        <v>46</v>
      </c>
      <c r="S101" s="44" t="s">
        <v>48</v>
      </c>
      <c r="T101" s="44" t="s">
        <v>46</v>
      </c>
      <c r="U101" s="44" t="s">
        <v>46</v>
      </c>
      <c r="V101" s="44" t="s">
        <v>46</v>
      </c>
      <c r="W101" s="44" t="s">
        <v>46</v>
      </c>
      <c r="X101" s="44" t="s">
        <v>7512</v>
      </c>
      <c r="Y101" s="44" t="s">
        <v>7019</v>
      </c>
      <c r="Z101" s="44" t="s">
        <v>46</v>
      </c>
      <c r="AA101" s="44" t="s">
        <v>7513</v>
      </c>
      <c r="AB101" s="44" t="s">
        <v>7514</v>
      </c>
      <c r="AC101" s="44" t="s">
        <v>46</v>
      </c>
      <c r="AD101" s="44" t="s">
        <v>46</v>
      </c>
      <c r="AE101" s="44" t="s">
        <v>7019</v>
      </c>
      <c r="AF101" s="44">
        <v>2.9</v>
      </c>
      <c r="AG101" s="44" t="s">
        <v>46</v>
      </c>
    </row>
    <row r="102" spans="1:33">
      <c r="A102" s="44" t="s">
        <v>6875</v>
      </c>
      <c r="B102" s="44" t="s">
        <v>7408</v>
      </c>
      <c r="C102" s="44" t="s">
        <v>482</v>
      </c>
      <c r="D102" s="44" t="s">
        <v>7515</v>
      </c>
      <c r="E102" s="44" t="s">
        <v>7516</v>
      </c>
      <c r="F102" s="44" t="s">
        <v>7517</v>
      </c>
      <c r="G102" s="44" t="s">
        <v>7518</v>
      </c>
      <c r="H102" s="44">
        <v>15900</v>
      </c>
      <c r="I102" s="44">
        <v>15900</v>
      </c>
      <c r="J102" s="44" t="s">
        <v>38</v>
      </c>
      <c r="K102" s="44" t="s">
        <v>7519</v>
      </c>
      <c r="L102" s="44" t="s">
        <v>46</v>
      </c>
      <c r="M102" s="44" t="s">
        <v>287</v>
      </c>
      <c r="N102" s="44" t="s">
        <v>7520</v>
      </c>
      <c r="O102" s="44" t="s">
        <v>7521</v>
      </c>
      <c r="P102" s="44" t="s">
        <v>44</v>
      </c>
      <c r="Q102" s="44" t="s">
        <v>46</v>
      </c>
      <c r="R102" s="44" t="s">
        <v>46</v>
      </c>
      <c r="S102" s="44" t="s">
        <v>47</v>
      </c>
      <c r="T102" s="44" t="s">
        <v>46</v>
      </c>
      <c r="U102" s="44" t="s">
        <v>46</v>
      </c>
      <c r="V102" s="44" t="s">
        <v>46</v>
      </c>
      <c r="W102" s="44" t="s">
        <v>46</v>
      </c>
      <c r="X102" s="44" t="s">
        <v>7522</v>
      </c>
      <c r="Y102" s="44" t="s">
        <v>7231</v>
      </c>
      <c r="Z102" s="44" t="s">
        <v>46</v>
      </c>
      <c r="AA102" s="44" t="s">
        <v>46</v>
      </c>
      <c r="AB102" s="44" t="s">
        <v>46</v>
      </c>
      <c r="AC102" s="44" t="s">
        <v>46</v>
      </c>
      <c r="AD102" s="44" t="s">
        <v>46</v>
      </c>
      <c r="AE102" s="44" t="s">
        <v>7231</v>
      </c>
      <c r="AF102" s="44" t="s">
        <v>46</v>
      </c>
      <c r="AG102" s="44" t="s">
        <v>46</v>
      </c>
    </row>
    <row r="103" spans="1:33">
      <c r="A103" s="44" t="s">
        <v>6875</v>
      </c>
      <c r="B103" s="44" t="s">
        <v>7523</v>
      </c>
      <c r="C103" s="44" t="s">
        <v>1405</v>
      </c>
      <c r="D103" s="44" t="s">
        <v>7524</v>
      </c>
      <c r="E103" s="44" t="s">
        <v>7525</v>
      </c>
      <c r="F103" s="44" t="s">
        <v>7526</v>
      </c>
      <c r="G103" s="44" t="s">
        <v>7527</v>
      </c>
      <c r="H103" s="44">
        <v>83600</v>
      </c>
      <c r="I103" s="44">
        <v>79995</v>
      </c>
      <c r="J103" s="44" t="s">
        <v>38</v>
      </c>
      <c r="K103" s="44" t="s">
        <v>7528</v>
      </c>
      <c r="L103" s="44" t="s">
        <v>6952</v>
      </c>
      <c r="M103" s="44" t="s">
        <v>287</v>
      </c>
      <c r="N103" s="44" t="s">
        <v>6953</v>
      </c>
      <c r="O103" s="44" t="s">
        <v>7529</v>
      </c>
      <c r="P103" s="44" t="s">
        <v>61</v>
      </c>
      <c r="Q103" s="44" t="s">
        <v>6885</v>
      </c>
      <c r="R103" s="44" t="s">
        <v>63</v>
      </c>
      <c r="S103" s="44" t="s">
        <v>6886</v>
      </c>
      <c r="T103" s="44" t="s">
        <v>6886</v>
      </c>
      <c r="U103" s="44" t="s">
        <v>46</v>
      </c>
      <c r="V103" s="44" t="s">
        <v>46</v>
      </c>
      <c r="W103" s="44" t="s">
        <v>46</v>
      </c>
      <c r="X103" s="44" t="s">
        <v>7530</v>
      </c>
      <c r="Y103" s="44" t="s">
        <v>6981</v>
      </c>
      <c r="Z103" s="44" t="s">
        <v>6956</v>
      </c>
      <c r="AA103" s="44" t="s">
        <v>7531</v>
      </c>
      <c r="AB103" s="44" t="s">
        <v>46</v>
      </c>
      <c r="AC103" s="44" t="s">
        <v>46</v>
      </c>
      <c r="AD103" s="44" t="s">
        <v>46</v>
      </c>
      <c r="AE103" s="44" t="s">
        <v>6981</v>
      </c>
      <c r="AF103" s="44">
        <v>5</v>
      </c>
      <c r="AG103" s="44">
        <v>2000</v>
      </c>
    </row>
    <row r="104" spans="1:33">
      <c r="A104" s="44" t="s">
        <v>6875</v>
      </c>
      <c r="B104" s="44" t="s">
        <v>7523</v>
      </c>
      <c r="C104" s="44" t="s">
        <v>741</v>
      </c>
      <c r="D104" s="44" t="s">
        <v>7532</v>
      </c>
      <c r="E104" s="44" t="s">
        <v>7533</v>
      </c>
      <c r="F104" s="44" t="s">
        <v>7534</v>
      </c>
      <c r="G104" s="44" t="s">
        <v>7535</v>
      </c>
      <c r="H104" s="44">
        <v>31900</v>
      </c>
      <c r="I104" s="44">
        <v>31000</v>
      </c>
      <c r="J104" s="44" t="s">
        <v>367</v>
      </c>
      <c r="K104" s="44" t="s">
        <v>7536</v>
      </c>
      <c r="L104" s="44" t="s">
        <v>6882</v>
      </c>
      <c r="M104" s="44" t="s">
        <v>287</v>
      </c>
      <c r="N104" s="44" t="s">
        <v>7537</v>
      </c>
      <c r="O104" s="44" t="s">
        <v>7538</v>
      </c>
      <c r="P104" s="44" t="s">
        <v>61</v>
      </c>
      <c r="Q104" s="44" t="s">
        <v>6885</v>
      </c>
      <c r="R104" s="44" t="s">
        <v>63</v>
      </c>
      <c r="S104" s="44" t="s">
        <v>6886</v>
      </c>
      <c r="T104" s="44" t="s">
        <v>6886</v>
      </c>
      <c r="U104" s="44" t="s">
        <v>46</v>
      </c>
      <c r="V104" s="44" t="s">
        <v>46</v>
      </c>
      <c r="W104" s="44" t="s">
        <v>46</v>
      </c>
      <c r="X104" s="44" t="s">
        <v>7539</v>
      </c>
      <c r="Y104" s="44" t="s">
        <v>6902</v>
      </c>
      <c r="Z104" s="44" t="s">
        <v>46</v>
      </c>
      <c r="AA104" s="44" t="s">
        <v>7540</v>
      </c>
      <c r="AB104" s="44" t="s">
        <v>7541</v>
      </c>
      <c r="AC104" s="44" t="s">
        <v>46</v>
      </c>
      <c r="AD104" s="44" t="s">
        <v>46</v>
      </c>
      <c r="AE104" s="44" t="s">
        <v>6902</v>
      </c>
      <c r="AF104" s="44">
        <v>2.2000000000000002</v>
      </c>
      <c r="AG104" s="44">
        <v>1600</v>
      </c>
    </row>
    <row r="105" spans="1:33">
      <c r="A105" s="44" t="s">
        <v>6875</v>
      </c>
      <c r="B105" s="44" t="s">
        <v>7523</v>
      </c>
      <c r="C105" s="44" t="s">
        <v>741</v>
      </c>
      <c r="D105" s="44" t="s">
        <v>7542</v>
      </c>
      <c r="E105" s="44" t="s">
        <v>7543</v>
      </c>
      <c r="F105" s="44" t="s">
        <v>7544</v>
      </c>
      <c r="G105" s="44" t="s">
        <v>7545</v>
      </c>
      <c r="H105" s="44">
        <v>44400</v>
      </c>
      <c r="I105" s="44">
        <v>43500</v>
      </c>
      <c r="J105" s="44" t="s">
        <v>367</v>
      </c>
      <c r="K105" s="44" t="s">
        <v>7536</v>
      </c>
      <c r="L105" s="44" t="s">
        <v>6882</v>
      </c>
      <c r="M105" s="44" t="s">
        <v>287</v>
      </c>
      <c r="N105" s="44" t="s">
        <v>6908</v>
      </c>
      <c r="O105" s="44" t="s">
        <v>7546</v>
      </c>
      <c r="P105" s="44" t="s">
        <v>61</v>
      </c>
      <c r="Q105" s="44" t="s">
        <v>6885</v>
      </c>
      <c r="R105" s="44" t="s">
        <v>63</v>
      </c>
      <c r="S105" s="44" t="s">
        <v>6886</v>
      </c>
      <c r="T105" s="44" t="s">
        <v>6886</v>
      </c>
      <c r="U105" s="44" t="s">
        <v>46</v>
      </c>
      <c r="V105" s="44" t="s">
        <v>46</v>
      </c>
      <c r="W105" s="44" t="s">
        <v>46</v>
      </c>
      <c r="X105" s="44" t="s">
        <v>7539</v>
      </c>
      <c r="Y105" s="44" t="s">
        <v>6917</v>
      </c>
      <c r="Z105" s="44" t="s">
        <v>46</v>
      </c>
      <c r="AA105" s="44" t="s">
        <v>7547</v>
      </c>
      <c r="AB105" s="44" t="s">
        <v>7541</v>
      </c>
      <c r="AC105" s="44" t="s">
        <v>46</v>
      </c>
      <c r="AD105" s="44" t="s">
        <v>46</v>
      </c>
      <c r="AE105" s="44" t="s">
        <v>6917</v>
      </c>
      <c r="AF105" s="44">
        <v>3.6</v>
      </c>
      <c r="AG105" s="44">
        <v>2000</v>
      </c>
    </row>
    <row r="106" spans="1:33">
      <c r="A106" s="44" t="s">
        <v>6875</v>
      </c>
      <c r="B106" s="44" t="s">
        <v>7523</v>
      </c>
      <c r="C106" s="44" t="s">
        <v>1405</v>
      </c>
      <c r="D106" s="44" t="s">
        <v>7548</v>
      </c>
      <c r="E106" s="44" t="s">
        <v>7549</v>
      </c>
      <c r="F106" s="44" t="s">
        <v>7550</v>
      </c>
      <c r="G106" s="44" t="s">
        <v>7551</v>
      </c>
      <c r="H106" s="44">
        <v>53690</v>
      </c>
      <c r="I106" s="44">
        <v>49690</v>
      </c>
      <c r="J106" s="44" t="s">
        <v>38</v>
      </c>
      <c r="K106" s="44" t="s">
        <v>46</v>
      </c>
      <c r="L106" s="44" t="s">
        <v>6882</v>
      </c>
      <c r="M106" s="44" t="s">
        <v>287</v>
      </c>
      <c r="N106" s="44" t="s">
        <v>6924</v>
      </c>
      <c r="O106" s="44" t="s">
        <v>7552</v>
      </c>
      <c r="P106" s="44" t="s">
        <v>7553</v>
      </c>
      <c r="Q106" s="44" t="s">
        <v>6885</v>
      </c>
      <c r="R106" s="44" t="s">
        <v>63</v>
      </c>
      <c r="S106" s="44" t="s">
        <v>6886</v>
      </c>
      <c r="T106" s="44" t="s">
        <v>6886</v>
      </c>
      <c r="U106" s="44" t="s">
        <v>46</v>
      </c>
      <c r="V106" s="44" t="s">
        <v>46</v>
      </c>
      <c r="W106" s="44" t="s">
        <v>46</v>
      </c>
      <c r="X106" s="44" t="s">
        <v>7554</v>
      </c>
      <c r="Y106" s="44" t="s">
        <v>6974</v>
      </c>
      <c r="Z106" s="44" t="s">
        <v>46</v>
      </c>
      <c r="AA106" s="44" t="s">
        <v>7555</v>
      </c>
      <c r="AB106" s="44" t="s">
        <v>7541</v>
      </c>
      <c r="AC106" s="44" t="s">
        <v>46</v>
      </c>
      <c r="AD106" s="44" t="s">
        <v>46</v>
      </c>
      <c r="AE106" s="44" t="s">
        <v>6974</v>
      </c>
      <c r="AF106" s="44">
        <v>4.0999999999999996</v>
      </c>
      <c r="AG106" s="44">
        <v>2000</v>
      </c>
    </row>
    <row r="107" spans="1:33">
      <c r="A107" s="44" t="s">
        <v>6875</v>
      </c>
      <c r="B107" s="44" t="s">
        <v>7523</v>
      </c>
      <c r="C107" s="44" t="s">
        <v>1405</v>
      </c>
      <c r="D107" s="44" t="s">
        <v>7556</v>
      </c>
      <c r="E107" s="44" t="s">
        <v>7557</v>
      </c>
      <c r="F107" s="44" t="s">
        <v>7558</v>
      </c>
      <c r="G107" s="44" t="s">
        <v>7559</v>
      </c>
      <c r="H107" s="44">
        <v>74900</v>
      </c>
      <c r="I107" s="44">
        <v>73390</v>
      </c>
      <c r="J107" s="44" t="s">
        <v>367</v>
      </c>
      <c r="K107" s="44" t="s">
        <v>7560</v>
      </c>
      <c r="L107" s="44" t="s">
        <v>6882</v>
      </c>
      <c r="M107" s="44" t="s">
        <v>287</v>
      </c>
      <c r="N107" s="44" t="s">
        <v>7561</v>
      </c>
      <c r="O107" s="44" t="s">
        <v>7562</v>
      </c>
      <c r="P107" s="44" t="s">
        <v>7553</v>
      </c>
      <c r="Q107" s="44" t="s">
        <v>6885</v>
      </c>
      <c r="R107" s="44" t="s">
        <v>63</v>
      </c>
      <c r="S107" s="44" t="s">
        <v>6886</v>
      </c>
      <c r="T107" s="44" t="s">
        <v>6886</v>
      </c>
      <c r="U107" s="44" t="s">
        <v>46</v>
      </c>
      <c r="V107" s="44" t="s">
        <v>46</v>
      </c>
      <c r="W107" s="44" t="s">
        <v>46</v>
      </c>
      <c r="X107" s="44" t="s">
        <v>7554</v>
      </c>
      <c r="Y107" s="44" t="s">
        <v>6988</v>
      </c>
      <c r="Z107" s="44" t="s">
        <v>46</v>
      </c>
      <c r="AA107" s="44" t="s">
        <v>7563</v>
      </c>
      <c r="AB107" s="44" t="s">
        <v>7541</v>
      </c>
      <c r="AC107" s="44" t="s">
        <v>46</v>
      </c>
      <c r="AD107" s="44" t="s">
        <v>46</v>
      </c>
      <c r="AE107" s="44" t="s">
        <v>6988</v>
      </c>
      <c r="AF107" s="44">
        <v>7.2</v>
      </c>
      <c r="AG107" s="44">
        <v>2000</v>
      </c>
    </row>
    <row r="108" spans="1:33">
      <c r="A108" s="44" t="s">
        <v>6875</v>
      </c>
      <c r="B108" s="44" t="s">
        <v>7523</v>
      </c>
      <c r="C108" s="44" t="s">
        <v>1405</v>
      </c>
      <c r="D108" s="44" t="s">
        <v>7564</v>
      </c>
      <c r="E108" s="44" t="s">
        <v>7565</v>
      </c>
      <c r="F108" s="44" t="s">
        <v>7566</v>
      </c>
      <c r="G108" s="44" t="s">
        <v>7567</v>
      </c>
      <c r="H108" s="44">
        <v>87790</v>
      </c>
      <c r="I108" s="44">
        <v>87390</v>
      </c>
      <c r="J108" s="44" t="s">
        <v>367</v>
      </c>
      <c r="K108" s="44" t="s">
        <v>7560</v>
      </c>
      <c r="L108" s="44" t="s">
        <v>6882</v>
      </c>
      <c r="M108" s="44" t="s">
        <v>287</v>
      </c>
      <c r="N108" s="44" t="s">
        <v>7452</v>
      </c>
      <c r="O108" s="44" t="s">
        <v>7562</v>
      </c>
      <c r="P108" s="44" t="s">
        <v>7553</v>
      </c>
      <c r="Q108" s="44" t="s">
        <v>6885</v>
      </c>
      <c r="R108" s="44" t="s">
        <v>63</v>
      </c>
      <c r="S108" s="44" t="s">
        <v>6886</v>
      </c>
      <c r="T108" s="44" t="s">
        <v>6886</v>
      </c>
      <c r="U108" s="44" t="s">
        <v>46</v>
      </c>
      <c r="V108" s="44" t="s">
        <v>46</v>
      </c>
      <c r="W108" s="44" t="s">
        <v>46</v>
      </c>
      <c r="X108" s="44" t="s">
        <v>7554</v>
      </c>
      <c r="Y108" s="44" t="s">
        <v>7568</v>
      </c>
      <c r="Z108" s="44" t="s">
        <v>46</v>
      </c>
      <c r="AA108" s="44" t="s">
        <v>7166</v>
      </c>
      <c r="AB108" s="44" t="s">
        <v>7541</v>
      </c>
      <c r="AC108" s="44" t="s">
        <v>46</v>
      </c>
      <c r="AD108" s="44" t="s">
        <v>46</v>
      </c>
      <c r="AE108" s="44" t="s">
        <v>7568</v>
      </c>
      <c r="AF108" s="44">
        <v>8.6999999999999993</v>
      </c>
      <c r="AG108" s="44">
        <v>2000</v>
      </c>
    </row>
    <row r="109" spans="1:33">
      <c r="A109" s="44" t="s">
        <v>6875</v>
      </c>
      <c r="B109" s="44" t="s">
        <v>7523</v>
      </c>
      <c r="C109" s="44" t="s">
        <v>7569</v>
      </c>
      <c r="D109" s="44" t="s">
        <v>7570</v>
      </c>
      <c r="E109" s="44" t="s">
        <v>7571</v>
      </c>
      <c r="F109" s="44" t="s">
        <v>7572</v>
      </c>
      <c r="G109" s="44" t="s">
        <v>7573</v>
      </c>
      <c r="H109" s="44">
        <v>31780</v>
      </c>
      <c r="I109" s="44">
        <v>28998</v>
      </c>
      <c r="J109" s="44" t="s">
        <v>38</v>
      </c>
      <c r="K109" s="44" t="s">
        <v>7574</v>
      </c>
      <c r="L109" s="44" t="s">
        <v>6940</v>
      </c>
      <c r="M109" s="44" t="s">
        <v>287</v>
      </c>
      <c r="N109" s="44" t="s">
        <v>7537</v>
      </c>
      <c r="O109" s="44" t="s">
        <v>7575</v>
      </c>
      <c r="P109" s="44" t="s">
        <v>46</v>
      </c>
      <c r="Q109" s="44" t="s">
        <v>6885</v>
      </c>
      <c r="R109" s="44" t="s">
        <v>63</v>
      </c>
      <c r="S109" s="44" t="s">
        <v>6886</v>
      </c>
      <c r="T109" s="44" t="s">
        <v>1019</v>
      </c>
      <c r="U109" s="44" t="s">
        <v>7576</v>
      </c>
      <c r="V109" s="44" t="s">
        <v>46</v>
      </c>
      <c r="W109" s="44" t="s">
        <v>46</v>
      </c>
      <c r="X109" s="44" t="s">
        <v>7577</v>
      </c>
      <c r="Y109" s="44" t="s">
        <v>6902</v>
      </c>
      <c r="Z109" s="44" t="s">
        <v>7578</v>
      </c>
      <c r="AA109" s="44" t="s">
        <v>7579</v>
      </c>
      <c r="AB109" s="44" t="s">
        <v>7541</v>
      </c>
      <c r="AC109" s="44" t="s">
        <v>46</v>
      </c>
      <c r="AD109" s="44" t="s">
        <v>46</v>
      </c>
      <c r="AE109" s="44" t="s">
        <v>6902</v>
      </c>
      <c r="AF109" s="44">
        <v>2.2000000000000002</v>
      </c>
      <c r="AG109" s="44">
        <v>1600</v>
      </c>
    </row>
    <row r="110" spans="1:33">
      <c r="A110" s="44" t="s">
        <v>6875</v>
      </c>
      <c r="B110" s="44" t="s">
        <v>7523</v>
      </c>
      <c r="C110" s="44" t="s">
        <v>7569</v>
      </c>
      <c r="D110" s="44" t="s">
        <v>7580</v>
      </c>
      <c r="E110" s="44" t="s">
        <v>7581</v>
      </c>
      <c r="F110" s="44" t="s">
        <v>7582</v>
      </c>
      <c r="G110" s="44" t="s">
        <v>7583</v>
      </c>
      <c r="H110" s="44">
        <v>34780</v>
      </c>
      <c r="I110" s="44">
        <v>31980</v>
      </c>
      <c r="J110" s="44" t="s">
        <v>38</v>
      </c>
      <c r="K110" s="44" t="s">
        <v>7574</v>
      </c>
      <c r="L110" s="44" t="s">
        <v>6940</v>
      </c>
      <c r="M110" s="44" t="s">
        <v>287</v>
      </c>
      <c r="N110" s="44" t="s">
        <v>6897</v>
      </c>
      <c r="O110" s="44" t="s">
        <v>7575</v>
      </c>
      <c r="P110" s="44" t="s">
        <v>46</v>
      </c>
      <c r="Q110" s="44" t="s">
        <v>6885</v>
      </c>
      <c r="R110" s="44" t="s">
        <v>63</v>
      </c>
      <c r="S110" s="44" t="s">
        <v>6886</v>
      </c>
      <c r="T110" s="44" t="s">
        <v>1019</v>
      </c>
      <c r="U110" s="44" t="s">
        <v>7576</v>
      </c>
      <c r="V110" s="44" t="s">
        <v>46</v>
      </c>
      <c r="W110" s="44" t="s">
        <v>46</v>
      </c>
      <c r="X110" s="44" t="s">
        <v>7577</v>
      </c>
      <c r="Y110" s="44" t="s">
        <v>7231</v>
      </c>
      <c r="Z110" s="44" t="s">
        <v>7231</v>
      </c>
      <c r="AA110" s="44" t="s">
        <v>7513</v>
      </c>
      <c r="AB110" s="44" t="s">
        <v>7541</v>
      </c>
      <c r="AC110" s="44" t="s">
        <v>46</v>
      </c>
      <c r="AD110" s="44" t="s">
        <v>46</v>
      </c>
      <c r="AE110" s="44" t="s">
        <v>7231</v>
      </c>
      <c r="AF110" s="44">
        <v>2.5</v>
      </c>
      <c r="AG110" s="44">
        <v>1600</v>
      </c>
    </row>
    <row r="111" spans="1:33">
      <c r="A111" s="44" t="s">
        <v>6875</v>
      </c>
      <c r="B111" s="44" t="s">
        <v>7523</v>
      </c>
      <c r="C111" s="44" t="s">
        <v>7569</v>
      </c>
      <c r="D111" s="44" t="s">
        <v>7584</v>
      </c>
      <c r="E111" s="44" t="s">
        <v>7585</v>
      </c>
      <c r="F111" s="44" t="s">
        <v>7586</v>
      </c>
      <c r="G111" s="44" t="s">
        <v>7587</v>
      </c>
      <c r="H111" s="44">
        <v>37780</v>
      </c>
      <c r="I111" s="44">
        <v>34980</v>
      </c>
      <c r="J111" s="44" t="s">
        <v>38</v>
      </c>
      <c r="K111" s="44" t="s">
        <v>7574</v>
      </c>
      <c r="L111" s="44" t="s">
        <v>6940</v>
      </c>
      <c r="M111" s="44" t="s">
        <v>287</v>
      </c>
      <c r="N111" s="44" t="s">
        <v>6908</v>
      </c>
      <c r="O111" s="44" t="s">
        <v>7575</v>
      </c>
      <c r="P111" s="44" t="s">
        <v>46</v>
      </c>
      <c r="Q111" s="44" t="s">
        <v>6885</v>
      </c>
      <c r="R111" s="44" t="s">
        <v>63</v>
      </c>
      <c r="S111" s="44" t="s">
        <v>6886</v>
      </c>
      <c r="T111" s="44" t="s">
        <v>1019</v>
      </c>
      <c r="U111" s="44" t="s">
        <v>7576</v>
      </c>
      <c r="V111" s="44" t="s">
        <v>46</v>
      </c>
      <c r="W111" s="44" t="s">
        <v>46</v>
      </c>
      <c r="X111" s="44" t="s">
        <v>7577</v>
      </c>
      <c r="Y111" s="44" t="s">
        <v>6909</v>
      </c>
      <c r="Z111" s="44" t="s">
        <v>6909</v>
      </c>
      <c r="AA111" s="44" t="s">
        <v>7588</v>
      </c>
      <c r="AB111" s="44" t="s">
        <v>7541</v>
      </c>
      <c r="AC111" s="44" t="s">
        <v>46</v>
      </c>
      <c r="AD111" s="44" t="s">
        <v>46</v>
      </c>
      <c r="AE111" s="44" t="s">
        <v>6909</v>
      </c>
      <c r="AF111" s="44">
        <v>3</v>
      </c>
      <c r="AG111" s="44">
        <v>1600</v>
      </c>
    </row>
    <row r="112" spans="1:33">
      <c r="A112" s="44" t="s">
        <v>6875</v>
      </c>
      <c r="B112" s="44" t="s">
        <v>7523</v>
      </c>
      <c r="C112" s="44" t="s">
        <v>7569</v>
      </c>
      <c r="D112" s="44" t="s">
        <v>7589</v>
      </c>
      <c r="E112" s="44" t="s">
        <v>7590</v>
      </c>
      <c r="F112" s="44" t="s">
        <v>7591</v>
      </c>
      <c r="G112" s="44" t="s">
        <v>7592</v>
      </c>
      <c r="H112" s="44">
        <v>44780</v>
      </c>
      <c r="I112" s="44">
        <v>40980</v>
      </c>
      <c r="J112" s="44" t="s">
        <v>38</v>
      </c>
      <c r="K112" s="44" t="s">
        <v>7574</v>
      </c>
      <c r="L112" s="44" t="s">
        <v>6940</v>
      </c>
      <c r="M112" s="44" t="s">
        <v>287</v>
      </c>
      <c r="N112" s="44" t="s">
        <v>6916</v>
      </c>
      <c r="O112" s="44" t="s">
        <v>7575</v>
      </c>
      <c r="P112" s="44" t="s">
        <v>46</v>
      </c>
      <c r="Q112" s="44" t="s">
        <v>6885</v>
      </c>
      <c r="R112" s="44" t="s">
        <v>63</v>
      </c>
      <c r="S112" s="44" t="s">
        <v>6886</v>
      </c>
      <c r="T112" s="44" t="s">
        <v>1019</v>
      </c>
      <c r="U112" s="44" t="s">
        <v>7593</v>
      </c>
      <c r="V112" s="44" t="s">
        <v>46</v>
      </c>
      <c r="W112" s="44" t="s">
        <v>46</v>
      </c>
      <c r="X112" s="44" t="s">
        <v>7577</v>
      </c>
      <c r="Y112" s="44" t="s">
        <v>6974</v>
      </c>
      <c r="Z112" s="44" t="s">
        <v>6974</v>
      </c>
      <c r="AA112" s="44" t="s">
        <v>7594</v>
      </c>
      <c r="AB112" s="44" t="s">
        <v>7541</v>
      </c>
      <c r="AC112" s="44" t="s">
        <v>46</v>
      </c>
      <c r="AD112" s="44" t="s">
        <v>46</v>
      </c>
      <c r="AE112" s="44" t="s">
        <v>6974</v>
      </c>
      <c r="AF112" s="44">
        <v>4.0999999999999996</v>
      </c>
      <c r="AG112" s="44">
        <v>2000</v>
      </c>
    </row>
    <row r="113" spans="1:33">
      <c r="A113" s="44" t="s">
        <v>6875</v>
      </c>
      <c r="B113" s="44" t="s">
        <v>7523</v>
      </c>
      <c r="C113" s="44" t="s">
        <v>7569</v>
      </c>
      <c r="D113" s="44" t="s">
        <v>7595</v>
      </c>
      <c r="E113" s="44" t="s">
        <v>7596</v>
      </c>
      <c r="F113" s="44" t="s">
        <v>7597</v>
      </c>
      <c r="G113" s="44" t="s">
        <v>7598</v>
      </c>
      <c r="H113" s="44">
        <v>54180</v>
      </c>
      <c r="I113" s="44">
        <v>50180</v>
      </c>
      <c r="J113" s="44" t="s">
        <v>38</v>
      </c>
      <c r="K113" s="44" t="s">
        <v>7574</v>
      </c>
      <c r="L113" s="44" t="s">
        <v>6940</v>
      </c>
      <c r="M113" s="44" t="s">
        <v>287</v>
      </c>
      <c r="N113" s="44" t="s">
        <v>6924</v>
      </c>
      <c r="O113" s="44" t="s">
        <v>7575</v>
      </c>
      <c r="P113" s="44" t="s">
        <v>46</v>
      </c>
      <c r="Q113" s="44" t="s">
        <v>6885</v>
      </c>
      <c r="R113" s="44" t="s">
        <v>63</v>
      </c>
      <c r="S113" s="44" t="s">
        <v>6886</v>
      </c>
      <c r="T113" s="44" t="s">
        <v>1019</v>
      </c>
      <c r="U113" s="44" t="s">
        <v>7593</v>
      </c>
      <c r="V113" s="44" t="s">
        <v>46</v>
      </c>
      <c r="W113" s="44" t="s">
        <v>46</v>
      </c>
      <c r="X113" s="44" t="s">
        <v>7577</v>
      </c>
      <c r="Y113" s="44" t="s">
        <v>6981</v>
      </c>
      <c r="Z113" s="44" t="s">
        <v>6981</v>
      </c>
      <c r="AA113" s="44" t="s">
        <v>7599</v>
      </c>
      <c r="AB113" s="44" t="s">
        <v>7541</v>
      </c>
      <c r="AC113" s="44" t="s">
        <v>46</v>
      </c>
      <c r="AD113" s="44" t="s">
        <v>46</v>
      </c>
      <c r="AE113" s="44" t="s">
        <v>6981</v>
      </c>
      <c r="AF113" s="44">
        <v>5</v>
      </c>
      <c r="AG113" s="44">
        <v>2000</v>
      </c>
    </row>
    <row r="114" spans="1:33">
      <c r="A114" s="44" t="s">
        <v>6875</v>
      </c>
      <c r="B114" s="44" t="s">
        <v>7523</v>
      </c>
      <c r="C114" s="44" t="s">
        <v>7569</v>
      </c>
      <c r="D114" s="44" t="s">
        <v>7600</v>
      </c>
      <c r="E114" s="44" t="s">
        <v>7601</v>
      </c>
      <c r="F114" s="44" t="s">
        <v>7602</v>
      </c>
      <c r="G114" s="44" t="s">
        <v>7603</v>
      </c>
      <c r="H114" s="44">
        <v>61180</v>
      </c>
      <c r="I114" s="44">
        <v>57180</v>
      </c>
      <c r="J114" s="44" t="s">
        <v>38</v>
      </c>
      <c r="K114" s="44" t="s">
        <v>7574</v>
      </c>
      <c r="L114" s="44" t="s">
        <v>6940</v>
      </c>
      <c r="M114" s="44" t="s">
        <v>287</v>
      </c>
      <c r="N114" s="44" t="s">
        <v>7604</v>
      </c>
      <c r="O114" s="44" t="s">
        <v>7575</v>
      </c>
      <c r="P114" s="44" t="s">
        <v>46</v>
      </c>
      <c r="Q114" s="44" t="s">
        <v>6885</v>
      </c>
      <c r="R114" s="44" t="s">
        <v>63</v>
      </c>
      <c r="S114" s="44" t="s">
        <v>6886</v>
      </c>
      <c r="T114" s="44" t="s">
        <v>1019</v>
      </c>
      <c r="U114" s="44" t="s">
        <v>7593</v>
      </c>
      <c r="V114" s="44" t="s">
        <v>46</v>
      </c>
      <c r="W114" s="44" t="s">
        <v>46</v>
      </c>
      <c r="X114" s="44" t="s">
        <v>7577</v>
      </c>
      <c r="Y114" s="44" t="s">
        <v>6958</v>
      </c>
      <c r="Z114" s="44" t="s">
        <v>6958</v>
      </c>
      <c r="AA114" s="44" t="s">
        <v>7605</v>
      </c>
      <c r="AB114" s="44" t="s">
        <v>7541</v>
      </c>
      <c r="AC114" s="44" t="s">
        <v>46</v>
      </c>
      <c r="AD114" s="44" t="s">
        <v>46</v>
      </c>
      <c r="AE114" s="44" t="s">
        <v>6958</v>
      </c>
      <c r="AF114" s="44">
        <v>6</v>
      </c>
      <c r="AG114" s="44">
        <v>2000</v>
      </c>
    </row>
    <row r="115" spans="1:33">
      <c r="A115" s="44" t="s">
        <v>6875</v>
      </c>
      <c r="B115" s="44" t="s">
        <v>7523</v>
      </c>
      <c r="C115" s="44" t="s">
        <v>7569</v>
      </c>
      <c r="D115" s="44" t="s">
        <v>7606</v>
      </c>
      <c r="E115" s="44" t="s">
        <v>7607</v>
      </c>
      <c r="F115" s="44" t="s">
        <v>7608</v>
      </c>
      <c r="G115" s="44" t="s">
        <v>7609</v>
      </c>
      <c r="H115" s="44">
        <v>68180</v>
      </c>
      <c r="I115" s="44">
        <v>64180</v>
      </c>
      <c r="J115" s="44" t="s">
        <v>38</v>
      </c>
      <c r="K115" s="44" t="s">
        <v>7574</v>
      </c>
      <c r="L115" s="44" t="s">
        <v>6940</v>
      </c>
      <c r="M115" s="44" t="s">
        <v>287</v>
      </c>
      <c r="N115" s="44" t="s">
        <v>6932</v>
      </c>
      <c r="O115" s="44" t="s">
        <v>7610</v>
      </c>
      <c r="P115" s="44" t="s">
        <v>46</v>
      </c>
      <c r="Q115" s="44" t="s">
        <v>6885</v>
      </c>
      <c r="R115" s="44" t="s">
        <v>63</v>
      </c>
      <c r="S115" s="44" t="s">
        <v>6886</v>
      </c>
      <c r="T115" s="44" t="s">
        <v>1019</v>
      </c>
      <c r="U115" s="44" t="s">
        <v>7593</v>
      </c>
      <c r="V115" s="44" t="s">
        <v>46</v>
      </c>
      <c r="W115" s="44" t="s">
        <v>46</v>
      </c>
      <c r="X115" s="44" t="s">
        <v>7577</v>
      </c>
      <c r="Y115" s="44" t="s">
        <v>6988</v>
      </c>
      <c r="Z115" s="44" t="s">
        <v>6988</v>
      </c>
      <c r="AA115" s="44" t="s">
        <v>6990</v>
      </c>
      <c r="AB115" s="44" t="s">
        <v>7541</v>
      </c>
      <c r="AC115" s="44" t="s">
        <v>46</v>
      </c>
      <c r="AD115" s="44" t="s">
        <v>46</v>
      </c>
      <c r="AE115" s="44" t="s">
        <v>6988</v>
      </c>
      <c r="AF115" s="44">
        <v>7.2</v>
      </c>
      <c r="AG115" s="44">
        <v>2000</v>
      </c>
    </row>
    <row r="116" spans="1:33">
      <c r="A116" s="44" t="s">
        <v>6875</v>
      </c>
      <c r="B116" s="44" t="s">
        <v>7523</v>
      </c>
      <c r="C116" s="44" t="s">
        <v>7569</v>
      </c>
      <c r="D116" s="44" t="s">
        <v>7611</v>
      </c>
      <c r="E116" s="44" t="s">
        <v>7612</v>
      </c>
      <c r="F116" s="44" t="s">
        <v>7613</v>
      </c>
      <c r="G116" s="44" t="s">
        <v>7614</v>
      </c>
      <c r="H116" s="44">
        <v>33780</v>
      </c>
      <c r="I116" s="44">
        <v>30990</v>
      </c>
      <c r="J116" s="44" t="s">
        <v>38</v>
      </c>
      <c r="K116" s="44" t="s">
        <v>7574</v>
      </c>
      <c r="L116" s="44" t="s">
        <v>6940</v>
      </c>
      <c r="M116" s="44" t="s">
        <v>46</v>
      </c>
      <c r="N116" s="44" t="s">
        <v>7615</v>
      </c>
      <c r="O116" s="44" t="s">
        <v>7575</v>
      </c>
      <c r="P116" s="44" t="s">
        <v>46</v>
      </c>
      <c r="Q116" s="44" t="s">
        <v>6885</v>
      </c>
      <c r="R116" s="44" t="s">
        <v>63</v>
      </c>
      <c r="S116" s="44" t="s">
        <v>6886</v>
      </c>
      <c r="T116" s="44" t="s">
        <v>1019</v>
      </c>
      <c r="U116" s="44" t="s">
        <v>7576</v>
      </c>
      <c r="V116" s="44" t="s">
        <v>46</v>
      </c>
      <c r="W116" s="44" t="s">
        <v>46</v>
      </c>
      <c r="X116" s="44" t="s">
        <v>7616</v>
      </c>
      <c r="Y116" s="44" t="s">
        <v>6902</v>
      </c>
      <c r="Z116" s="44" t="s">
        <v>7578</v>
      </c>
      <c r="AA116" s="44" t="s">
        <v>7617</v>
      </c>
      <c r="AB116" s="44" t="s">
        <v>7541</v>
      </c>
      <c r="AC116" s="44" t="s">
        <v>46</v>
      </c>
      <c r="AD116" s="44" t="s">
        <v>46</v>
      </c>
      <c r="AE116" s="44" t="s">
        <v>6902</v>
      </c>
      <c r="AF116" s="44">
        <v>2.2000000000000002</v>
      </c>
      <c r="AG116" s="44">
        <v>1600</v>
      </c>
    </row>
    <row r="117" spans="1:33">
      <c r="A117" s="44" t="s">
        <v>6875</v>
      </c>
      <c r="B117" s="44" t="s">
        <v>7523</v>
      </c>
      <c r="C117" s="44" t="s">
        <v>7569</v>
      </c>
      <c r="D117" s="44" t="s">
        <v>7618</v>
      </c>
      <c r="E117" s="44" t="s">
        <v>7619</v>
      </c>
      <c r="F117" s="44" t="s">
        <v>7620</v>
      </c>
      <c r="G117" s="44" t="s">
        <v>7621</v>
      </c>
      <c r="H117" s="44">
        <v>47780</v>
      </c>
      <c r="I117" s="44">
        <v>43780</v>
      </c>
      <c r="J117" s="44" t="s">
        <v>38</v>
      </c>
      <c r="K117" s="44" t="s">
        <v>7574</v>
      </c>
      <c r="L117" s="44" t="s">
        <v>6940</v>
      </c>
      <c r="M117" s="44" t="s">
        <v>46</v>
      </c>
      <c r="N117" s="44" t="s">
        <v>6924</v>
      </c>
      <c r="O117" s="44" t="s">
        <v>7610</v>
      </c>
      <c r="P117" s="44" t="s">
        <v>46</v>
      </c>
      <c r="Q117" s="44" t="s">
        <v>6885</v>
      </c>
      <c r="R117" s="44" t="s">
        <v>63</v>
      </c>
      <c r="S117" s="44" t="s">
        <v>6886</v>
      </c>
      <c r="T117" s="44" t="s">
        <v>1019</v>
      </c>
      <c r="U117" s="44" t="s">
        <v>7593</v>
      </c>
      <c r="V117" s="44" t="s">
        <v>46</v>
      </c>
      <c r="W117" s="44" t="s">
        <v>46</v>
      </c>
      <c r="X117" s="44" t="s">
        <v>7616</v>
      </c>
      <c r="Y117" s="44" t="s">
        <v>6974</v>
      </c>
      <c r="Z117" s="44" t="s">
        <v>6974</v>
      </c>
      <c r="AA117" s="44" t="s">
        <v>7588</v>
      </c>
      <c r="AB117" s="44" t="s">
        <v>7541</v>
      </c>
      <c r="AC117" s="44" t="s">
        <v>46</v>
      </c>
      <c r="AD117" s="44" t="s">
        <v>46</v>
      </c>
      <c r="AE117" s="44" t="s">
        <v>6974</v>
      </c>
      <c r="AF117" s="44">
        <v>4.0999999999999996</v>
      </c>
      <c r="AG117" s="44">
        <v>2000</v>
      </c>
    </row>
    <row r="118" spans="1:33">
      <c r="A118" s="44" t="s">
        <v>6875</v>
      </c>
      <c r="B118" s="44" t="s">
        <v>7523</v>
      </c>
      <c r="C118" s="44" t="s">
        <v>7569</v>
      </c>
      <c r="D118" s="44" t="s">
        <v>7622</v>
      </c>
      <c r="E118" s="44" t="s">
        <v>7623</v>
      </c>
      <c r="F118" s="44" t="s">
        <v>7624</v>
      </c>
      <c r="G118" s="44" t="s">
        <v>7625</v>
      </c>
      <c r="H118" s="44">
        <v>56180</v>
      </c>
      <c r="I118" s="44">
        <v>52180</v>
      </c>
      <c r="J118" s="44" t="s">
        <v>38</v>
      </c>
      <c r="K118" s="44" t="s">
        <v>7574</v>
      </c>
      <c r="L118" s="44" t="s">
        <v>6940</v>
      </c>
      <c r="M118" s="44" t="s">
        <v>46</v>
      </c>
      <c r="N118" s="44" t="s">
        <v>6980</v>
      </c>
      <c r="O118" s="44" t="s">
        <v>7610</v>
      </c>
      <c r="P118" s="44" t="s">
        <v>46</v>
      </c>
      <c r="Q118" s="44" t="s">
        <v>6885</v>
      </c>
      <c r="R118" s="44" t="s">
        <v>63</v>
      </c>
      <c r="S118" s="44" t="s">
        <v>6886</v>
      </c>
      <c r="T118" s="44" t="s">
        <v>1019</v>
      </c>
      <c r="U118" s="44" t="s">
        <v>7593</v>
      </c>
      <c r="V118" s="44" t="s">
        <v>46</v>
      </c>
      <c r="W118" s="44" t="s">
        <v>46</v>
      </c>
      <c r="X118" s="44" t="s">
        <v>7616</v>
      </c>
      <c r="Y118" s="44" t="s">
        <v>6981</v>
      </c>
      <c r="Z118" s="44" t="s">
        <v>6981</v>
      </c>
      <c r="AA118" s="44" t="s">
        <v>7594</v>
      </c>
      <c r="AB118" s="44" t="s">
        <v>7541</v>
      </c>
      <c r="AC118" s="44" t="s">
        <v>46</v>
      </c>
      <c r="AD118" s="44" t="s">
        <v>46</v>
      </c>
      <c r="AE118" s="44" t="s">
        <v>6981</v>
      </c>
      <c r="AF118" s="44">
        <v>5</v>
      </c>
      <c r="AG118" s="44">
        <v>2000</v>
      </c>
    </row>
    <row r="119" spans="1:33">
      <c r="A119" s="44" t="s">
        <v>6875</v>
      </c>
      <c r="B119" s="44" t="s">
        <v>7523</v>
      </c>
      <c r="C119" s="44" t="s">
        <v>7569</v>
      </c>
      <c r="D119" s="44" t="s">
        <v>7626</v>
      </c>
      <c r="E119" s="44" t="s">
        <v>7627</v>
      </c>
      <c r="F119" s="44" t="s">
        <v>7628</v>
      </c>
      <c r="G119" s="44" t="s">
        <v>7629</v>
      </c>
      <c r="H119" s="44">
        <v>64180</v>
      </c>
      <c r="I119" s="44">
        <v>60180</v>
      </c>
      <c r="J119" s="44" t="s">
        <v>38</v>
      </c>
      <c r="K119" s="44" t="s">
        <v>7574</v>
      </c>
      <c r="L119" s="44" t="s">
        <v>6940</v>
      </c>
      <c r="M119" s="44" t="s">
        <v>46</v>
      </c>
      <c r="N119" s="44" t="s">
        <v>7438</v>
      </c>
      <c r="O119" s="44" t="s">
        <v>7610</v>
      </c>
      <c r="P119" s="44" t="s">
        <v>46</v>
      </c>
      <c r="Q119" s="44" t="s">
        <v>6885</v>
      </c>
      <c r="R119" s="44" t="s">
        <v>63</v>
      </c>
      <c r="S119" s="44" t="s">
        <v>6886</v>
      </c>
      <c r="T119" s="44" t="s">
        <v>1019</v>
      </c>
      <c r="U119" s="44" t="s">
        <v>7593</v>
      </c>
      <c r="V119" s="44" t="s">
        <v>46</v>
      </c>
      <c r="W119" s="44" t="s">
        <v>46</v>
      </c>
      <c r="X119" s="44" t="s">
        <v>7616</v>
      </c>
      <c r="Y119" s="44" t="s">
        <v>6958</v>
      </c>
      <c r="Z119" s="44" t="s">
        <v>6958</v>
      </c>
      <c r="AA119" s="44" t="s">
        <v>7605</v>
      </c>
      <c r="AB119" s="44" t="s">
        <v>7541</v>
      </c>
      <c r="AC119" s="44" t="s">
        <v>46</v>
      </c>
      <c r="AD119" s="44" t="s">
        <v>46</v>
      </c>
      <c r="AE119" s="44" t="s">
        <v>6958</v>
      </c>
      <c r="AF119" s="44">
        <v>6</v>
      </c>
      <c r="AG119" s="44">
        <v>2000</v>
      </c>
    </row>
    <row r="120" spans="1:33">
      <c r="A120" s="44" t="s">
        <v>6875</v>
      </c>
      <c r="B120" s="44" t="s">
        <v>7523</v>
      </c>
      <c r="C120" s="44" t="s">
        <v>7569</v>
      </c>
      <c r="D120" s="44" t="s">
        <v>7630</v>
      </c>
      <c r="E120" s="44" t="s">
        <v>7631</v>
      </c>
      <c r="F120" s="44" t="s">
        <v>7632</v>
      </c>
      <c r="G120" s="44" t="s">
        <v>7633</v>
      </c>
      <c r="H120" s="44">
        <v>38780</v>
      </c>
      <c r="I120" s="44">
        <v>36000</v>
      </c>
      <c r="J120" s="44" t="s">
        <v>38</v>
      </c>
      <c r="K120" s="44" t="s">
        <v>7574</v>
      </c>
      <c r="L120" s="44" t="s">
        <v>6940</v>
      </c>
      <c r="M120" s="44" t="s">
        <v>287</v>
      </c>
      <c r="N120" s="44" t="s">
        <v>7615</v>
      </c>
      <c r="O120" s="44" t="s">
        <v>7575</v>
      </c>
      <c r="P120" s="44" t="s">
        <v>46</v>
      </c>
      <c r="Q120" s="44" t="s">
        <v>6885</v>
      </c>
      <c r="R120" s="44" t="s">
        <v>63</v>
      </c>
      <c r="S120" s="44" t="s">
        <v>6886</v>
      </c>
      <c r="T120" s="44" t="s">
        <v>1019</v>
      </c>
      <c r="U120" s="44" t="s">
        <v>7576</v>
      </c>
      <c r="V120" s="44" t="s">
        <v>46</v>
      </c>
      <c r="W120" s="44" t="s">
        <v>46</v>
      </c>
      <c r="X120" s="44" t="s">
        <v>7616</v>
      </c>
      <c r="Y120" s="44" t="s">
        <v>6902</v>
      </c>
      <c r="Z120" s="44" t="s">
        <v>7634</v>
      </c>
      <c r="AA120" s="44" t="s">
        <v>7635</v>
      </c>
      <c r="AB120" s="44" t="s">
        <v>7541</v>
      </c>
      <c r="AC120" s="44" t="s">
        <v>46</v>
      </c>
      <c r="AD120" s="44" t="s">
        <v>46</v>
      </c>
      <c r="AE120" s="44" t="s">
        <v>6902</v>
      </c>
      <c r="AF120" s="44">
        <v>2.2000000000000002</v>
      </c>
      <c r="AG120" s="44">
        <v>1600</v>
      </c>
    </row>
    <row r="121" spans="1:33">
      <c r="A121" s="44" t="s">
        <v>6875</v>
      </c>
      <c r="B121" s="44" t="s">
        <v>7523</v>
      </c>
      <c r="C121" s="44" t="s">
        <v>7569</v>
      </c>
      <c r="D121" s="44" t="s">
        <v>7636</v>
      </c>
      <c r="E121" s="44" t="s">
        <v>7637</v>
      </c>
      <c r="F121" s="44" t="s">
        <v>7638</v>
      </c>
      <c r="G121" s="44" t="s">
        <v>7639</v>
      </c>
      <c r="H121" s="44">
        <v>43780</v>
      </c>
      <c r="I121" s="44">
        <v>40780</v>
      </c>
      <c r="J121" s="44" t="s">
        <v>38</v>
      </c>
      <c r="K121" s="44" t="s">
        <v>7574</v>
      </c>
      <c r="L121" s="44" t="s">
        <v>6940</v>
      </c>
      <c r="M121" s="44" t="s">
        <v>287</v>
      </c>
      <c r="N121" s="44" t="s">
        <v>6908</v>
      </c>
      <c r="O121" s="44" t="s">
        <v>7575</v>
      </c>
      <c r="P121" s="44" t="s">
        <v>46</v>
      </c>
      <c r="Q121" s="44" t="s">
        <v>6885</v>
      </c>
      <c r="R121" s="44" t="s">
        <v>63</v>
      </c>
      <c r="S121" s="44" t="s">
        <v>6886</v>
      </c>
      <c r="T121" s="44" t="s">
        <v>1019</v>
      </c>
      <c r="U121" s="44" t="s">
        <v>7576</v>
      </c>
      <c r="V121" s="44" t="s">
        <v>46</v>
      </c>
      <c r="W121" s="44" t="s">
        <v>46</v>
      </c>
      <c r="X121" s="44" t="s">
        <v>7616</v>
      </c>
      <c r="Y121" s="44" t="s">
        <v>6944</v>
      </c>
      <c r="Z121" s="44" t="s">
        <v>7428</v>
      </c>
      <c r="AA121" s="44" t="s">
        <v>6946</v>
      </c>
      <c r="AB121" s="44" t="s">
        <v>7541</v>
      </c>
      <c r="AC121" s="44" t="s">
        <v>46</v>
      </c>
      <c r="AD121" s="44" t="s">
        <v>46</v>
      </c>
      <c r="AE121" s="44" t="s">
        <v>6944</v>
      </c>
      <c r="AF121" s="44">
        <v>2.8</v>
      </c>
      <c r="AG121" s="44">
        <v>1600</v>
      </c>
    </row>
    <row r="122" spans="1:33">
      <c r="A122" s="44" t="s">
        <v>6875</v>
      </c>
      <c r="B122" s="44" t="s">
        <v>7523</v>
      </c>
      <c r="C122" s="44" t="s">
        <v>7569</v>
      </c>
      <c r="D122" s="44" t="s">
        <v>7640</v>
      </c>
      <c r="E122" s="44" t="s">
        <v>7641</v>
      </c>
      <c r="F122" s="44" t="s">
        <v>7642</v>
      </c>
      <c r="G122" s="44" t="s">
        <v>7643</v>
      </c>
      <c r="H122" s="44">
        <v>48780</v>
      </c>
      <c r="I122" s="44">
        <v>45780</v>
      </c>
      <c r="J122" s="44" t="s">
        <v>38</v>
      </c>
      <c r="K122" s="44" t="s">
        <v>7574</v>
      </c>
      <c r="L122" s="44" t="s">
        <v>6940</v>
      </c>
      <c r="M122" s="44" t="s">
        <v>287</v>
      </c>
      <c r="N122" s="44" t="s">
        <v>6916</v>
      </c>
      <c r="O122" s="44" t="s">
        <v>7610</v>
      </c>
      <c r="P122" s="44" t="s">
        <v>46</v>
      </c>
      <c r="Q122" s="44" t="s">
        <v>6885</v>
      </c>
      <c r="R122" s="44" t="s">
        <v>63</v>
      </c>
      <c r="S122" s="44" t="s">
        <v>6886</v>
      </c>
      <c r="T122" s="44" t="s">
        <v>1019</v>
      </c>
      <c r="U122" s="44" t="s">
        <v>7576</v>
      </c>
      <c r="V122" s="44" t="s">
        <v>46</v>
      </c>
      <c r="W122" s="44" t="s">
        <v>46</v>
      </c>
      <c r="X122" s="44" t="s">
        <v>7616</v>
      </c>
      <c r="Y122" s="44" t="s">
        <v>7644</v>
      </c>
      <c r="Z122" s="44" t="s">
        <v>7242</v>
      </c>
      <c r="AA122" s="44" t="s">
        <v>7645</v>
      </c>
      <c r="AB122" s="44" t="s">
        <v>7541</v>
      </c>
      <c r="AC122" s="44" t="s">
        <v>46</v>
      </c>
      <c r="AD122" s="44" t="s">
        <v>46</v>
      </c>
      <c r="AE122" s="44" t="s">
        <v>7644</v>
      </c>
      <c r="AF122" s="44">
        <v>3.5</v>
      </c>
      <c r="AG122" s="44">
        <v>1600</v>
      </c>
    </row>
    <row r="123" spans="1:33">
      <c r="A123" s="44" t="s">
        <v>6875</v>
      </c>
      <c r="B123" s="44" t="s">
        <v>7523</v>
      </c>
      <c r="C123" s="44" t="s">
        <v>7569</v>
      </c>
      <c r="D123" s="44" t="s">
        <v>7646</v>
      </c>
      <c r="E123" s="44" t="s">
        <v>7647</v>
      </c>
      <c r="F123" s="44" t="s">
        <v>7648</v>
      </c>
      <c r="G123" s="44" t="s">
        <v>7649</v>
      </c>
      <c r="H123" s="44">
        <v>54780</v>
      </c>
      <c r="I123" s="44">
        <v>50780</v>
      </c>
      <c r="J123" s="44" t="s">
        <v>38</v>
      </c>
      <c r="K123" s="44" t="s">
        <v>7574</v>
      </c>
      <c r="L123" s="44" t="s">
        <v>6940</v>
      </c>
      <c r="M123" s="44" t="s">
        <v>287</v>
      </c>
      <c r="N123" s="44" t="s">
        <v>6924</v>
      </c>
      <c r="O123" s="44" t="s">
        <v>7610</v>
      </c>
      <c r="P123" s="44" t="s">
        <v>46</v>
      </c>
      <c r="Q123" s="44" t="s">
        <v>6885</v>
      </c>
      <c r="R123" s="44" t="s">
        <v>63</v>
      </c>
      <c r="S123" s="44" t="s">
        <v>6886</v>
      </c>
      <c r="T123" s="44" t="s">
        <v>1019</v>
      </c>
      <c r="U123" s="44" t="s">
        <v>7593</v>
      </c>
      <c r="V123" s="44" t="s">
        <v>46</v>
      </c>
      <c r="W123" s="44" t="s">
        <v>46</v>
      </c>
      <c r="X123" s="44" t="s">
        <v>7616</v>
      </c>
      <c r="Y123" s="44" t="s">
        <v>6974</v>
      </c>
      <c r="Z123" s="44" t="s">
        <v>7650</v>
      </c>
      <c r="AA123" s="44" t="s">
        <v>7651</v>
      </c>
      <c r="AB123" s="44" t="s">
        <v>7541</v>
      </c>
      <c r="AC123" s="44" t="s">
        <v>46</v>
      </c>
      <c r="AD123" s="44" t="s">
        <v>46</v>
      </c>
      <c r="AE123" s="44" t="s">
        <v>6974</v>
      </c>
      <c r="AF123" s="44">
        <v>4.0999999999999996</v>
      </c>
      <c r="AG123" s="44">
        <v>2000</v>
      </c>
    </row>
    <row r="124" spans="1:33">
      <c r="A124" s="44" t="s">
        <v>6875</v>
      </c>
      <c r="B124" s="44" t="s">
        <v>7523</v>
      </c>
      <c r="C124" s="44" t="s">
        <v>7569</v>
      </c>
      <c r="D124" s="44" t="s">
        <v>7652</v>
      </c>
      <c r="E124" s="44" t="s">
        <v>7653</v>
      </c>
      <c r="F124" s="44" t="s">
        <v>7654</v>
      </c>
      <c r="G124" s="44" t="s">
        <v>7655</v>
      </c>
      <c r="H124" s="44">
        <v>61180</v>
      </c>
      <c r="I124" s="44">
        <v>57180</v>
      </c>
      <c r="J124" s="44" t="s">
        <v>38</v>
      </c>
      <c r="K124" s="44" t="s">
        <v>7574</v>
      </c>
      <c r="L124" s="44" t="s">
        <v>6940</v>
      </c>
      <c r="M124" s="44" t="s">
        <v>287</v>
      </c>
      <c r="N124" s="44" t="s">
        <v>6980</v>
      </c>
      <c r="O124" s="44" t="s">
        <v>7610</v>
      </c>
      <c r="P124" s="44" t="s">
        <v>46</v>
      </c>
      <c r="Q124" s="44" t="s">
        <v>6885</v>
      </c>
      <c r="R124" s="44" t="s">
        <v>63</v>
      </c>
      <c r="S124" s="44" t="s">
        <v>6886</v>
      </c>
      <c r="T124" s="44" t="s">
        <v>1019</v>
      </c>
      <c r="U124" s="44" t="s">
        <v>7593</v>
      </c>
      <c r="V124" s="44" t="s">
        <v>46</v>
      </c>
      <c r="W124" s="44" t="s">
        <v>46</v>
      </c>
      <c r="X124" s="44" t="s">
        <v>7616</v>
      </c>
      <c r="Y124" s="44" t="s">
        <v>6981</v>
      </c>
      <c r="Z124" s="44" t="s">
        <v>6958</v>
      </c>
      <c r="AA124" s="44" t="s">
        <v>7656</v>
      </c>
      <c r="AB124" s="44" t="s">
        <v>7541</v>
      </c>
      <c r="AC124" s="44" t="s">
        <v>46</v>
      </c>
      <c r="AD124" s="44" t="s">
        <v>46</v>
      </c>
      <c r="AE124" s="44" t="s">
        <v>6981</v>
      </c>
      <c r="AF124" s="44">
        <v>5</v>
      </c>
      <c r="AG124" s="44">
        <v>2000</v>
      </c>
    </row>
    <row r="125" spans="1:33">
      <c r="A125" s="44" t="s">
        <v>6875</v>
      </c>
      <c r="B125" s="44" t="s">
        <v>7523</v>
      </c>
      <c r="C125" s="44" t="s">
        <v>7569</v>
      </c>
      <c r="D125" s="44" t="s">
        <v>7657</v>
      </c>
      <c r="E125" s="44" t="s">
        <v>7658</v>
      </c>
      <c r="F125" s="44" t="s">
        <v>7659</v>
      </c>
      <c r="G125" s="44" t="s">
        <v>7660</v>
      </c>
      <c r="H125" s="44">
        <v>69180</v>
      </c>
      <c r="I125" s="44">
        <v>65180</v>
      </c>
      <c r="J125" s="44" t="s">
        <v>38</v>
      </c>
      <c r="K125" s="44" t="s">
        <v>7574</v>
      </c>
      <c r="L125" s="44" t="s">
        <v>6940</v>
      </c>
      <c r="M125" s="44" t="s">
        <v>287</v>
      </c>
      <c r="N125" s="44" t="s">
        <v>7438</v>
      </c>
      <c r="O125" s="44" t="s">
        <v>7661</v>
      </c>
      <c r="P125" s="44" t="s">
        <v>46</v>
      </c>
      <c r="Q125" s="44" t="s">
        <v>6885</v>
      </c>
      <c r="R125" s="44" t="s">
        <v>63</v>
      </c>
      <c r="S125" s="44" t="s">
        <v>6886</v>
      </c>
      <c r="T125" s="44" t="s">
        <v>1019</v>
      </c>
      <c r="U125" s="44" t="s">
        <v>7593</v>
      </c>
      <c r="V125" s="44" t="s">
        <v>46</v>
      </c>
      <c r="W125" s="44" t="s">
        <v>46</v>
      </c>
      <c r="X125" s="44" t="s">
        <v>7616</v>
      </c>
      <c r="Y125" s="44" t="s">
        <v>6958</v>
      </c>
      <c r="Z125" s="44" t="s">
        <v>7210</v>
      </c>
      <c r="AA125" s="44" t="s">
        <v>7662</v>
      </c>
      <c r="AB125" s="44" t="s">
        <v>7541</v>
      </c>
      <c r="AC125" s="44" t="s">
        <v>46</v>
      </c>
      <c r="AD125" s="44" t="s">
        <v>46</v>
      </c>
      <c r="AE125" s="44" t="s">
        <v>6958</v>
      </c>
      <c r="AF125" s="44">
        <v>6</v>
      </c>
      <c r="AG125" s="44">
        <v>2000</v>
      </c>
    </row>
    <row r="126" spans="1:33">
      <c r="A126" s="44" t="s">
        <v>6875</v>
      </c>
      <c r="B126" s="44" t="s">
        <v>7523</v>
      </c>
      <c r="C126" s="44" t="s">
        <v>7569</v>
      </c>
      <c r="D126" s="44" t="s">
        <v>7663</v>
      </c>
      <c r="E126" s="44" t="s">
        <v>7664</v>
      </c>
      <c r="F126" s="44" t="s">
        <v>7665</v>
      </c>
      <c r="G126" s="44" t="s">
        <v>7666</v>
      </c>
      <c r="H126" s="44">
        <v>76180</v>
      </c>
      <c r="I126" s="44">
        <v>72180</v>
      </c>
      <c r="J126" s="44" t="s">
        <v>38</v>
      </c>
      <c r="K126" s="44" t="s">
        <v>7574</v>
      </c>
      <c r="L126" s="44" t="s">
        <v>6940</v>
      </c>
      <c r="M126" s="44" t="s">
        <v>287</v>
      </c>
      <c r="N126" s="44" t="s">
        <v>6986</v>
      </c>
      <c r="O126" s="44" t="s">
        <v>7667</v>
      </c>
      <c r="P126" s="44" t="s">
        <v>46</v>
      </c>
      <c r="Q126" s="44" t="s">
        <v>6885</v>
      </c>
      <c r="R126" s="44" t="s">
        <v>63</v>
      </c>
      <c r="S126" s="44" t="s">
        <v>6886</v>
      </c>
      <c r="T126" s="44" t="s">
        <v>1019</v>
      </c>
      <c r="U126" s="44" t="s">
        <v>7593</v>
      </c>
      <c r="V126" s="44" t="s">
        <v>46</v>
      </c>
      <c r="W126" s="44" t="s">
        <v>46</v>
      </c>
      <c r="X126" s="44" t="s">
        <v>7616</v>
      </c>
      <c r="Y126" s="44" t="s">
        <v>6988</v>
      </c>
      <c r="Z126" s="44" t="s">
        <v>7454</v>
      </c>
      <c r="AA126" s="44" t="s">
        <v>7668</v>
      </c>
      <c r="AB126" s="44" t="s">
        <v>7541</v>
      </c>
      <c r="AC126" s="44" t="s">
        <v>46</v>
      </c>
      <c r="AD126" s="44" t="s">
        <v>46</v>
      </c>
      <c r="AE126" s="44" t="s">
        <v>6988</v>
      </c>
      <c r="AF126" s="44">
        <v>7.2</v>
      </c>
      <c r="AG126" s="44">
        <v>2000</v>
      </c>
    </row>
    <row r="127" spans="1:33">
      <c r="A127" s="44" t="s">
        <v>6875</v>
      </c>
      <c r="B127" s="44" t="s">
        <v>7523</v>
      </c>
      <c r="C127" s="44" t="s">
        <v>7569</v>
      </c>
      <c r="D127" s="44" t="s">
        <v>7669</v>
      </c>
      <c r="E127" s="44" t="s">
        <v>7670</v>
      </c>
      <c r="F127" s="44" t="s">
        <v>7671</v>
      </c>
      <c r="G127" s="44" t="s">
        <v>7672</v>
      </c>
      <c r="H127" s="44">
        <v>88180</v>
      </c>
      <c r="I127" s="44">
        <v>85100</v>
      </c>
      <c r="J127" s="44" t="s">
        <v>38</v>
      </c>
      <c r="K127" s="44" t="s">
        <v>7574</v>
      </c>
      <c r="L127" s="44" t="s">
        <v>6940</v>
      </c>
      <c r="M127" s="44" t="s">
        <v>287</v>
      </c>
      <c r="N127" s="44" t="s">
        <v>7673</v>
      </c>
      <c r="O127" s="44" t="s">
        <v>7674</v>
      </c>
      <c r="P127" s="44" t="s">
        <v>46</v>
      </c>
      <c r="Q127" s="44" t="s">
        <v>6885</v>
      </c>
      <c r="R127" s="44" t="s">
        <v>63</v>
      </c>
      <c r="S127" s="44" t="s">
        <v>6886</v>
      </c>
      <c r="T127" s="44" t="s">
        <v>1019</v>
      </c>
      <c r="U127" s="44" t="s">
        <v>7593</v>
      </c>
      <c r="V127" s="44" t="s">
        <v>46</v>
      </c>
      <c r="W127" s="44" t="s">
        <v>46</v>
      </c>
      <c r="X127" s="44" t="s">
        <v>7616</v>
      </c>
      <c r="Y127" s="44" t="s">
        <v>7454</v>
      </c>
      <c r="Z127" s="44" t="s">
        <v>7675</v>
      </c>
      <c r="AA127" s="44" t="s">
        <v>7676</v>
      </c>
      <c r="AB127" s="44" t="s">
        <v>7541</v>
      </c>
      <c r="AC127" s="44" t="s">
        <v>46</v>
      </c>
      <c r="AD127" s="44" t="s">
        <v>46</v>
      </c>
      <c r="AE127" s="44" t="s">
        <v>7454</v>
      </c>
      <c r="AF127" s="44">
        <v>8</v>
      </c>
      <c r="AG127" s="44">
        <v>2000</v>
      </c>
    </row>
    <row r="128" spans="1:33">
      <c r="A128" s="44" t="s">
        <v>6875</v>
      </c>
      <c r="B128" s="44" t="s">
        <v>7523</v>
      </c>
      <c r="C128" s="44" t="s">
        <v>7569</v>
      </c>
      <c r="D128" s="44" t="s">
        <v>7677</v>
      </c>
      <c r="E128" s="44" t="s">
        <v>7678</v>
      </c>
      <c r="F128" s="44" t="s">
        <v>7679</v>
      </c>
      <c r="G128" s="44" t="s">
        <v>7680</v>
      </c>
      <c r="H128" s="44">
        <v>97180</v>
      </c>
      <c r="I128" s="44">
        <v>94100</v>
      </c>
      <c r="J128" s="44" t="s">
        <v>38</v>
      </c>
      <c r="K128" s="44" t="s">
        <v>7574</v>
      </c>
      <c r="L128" s="44" t="s">
        <v>6940</v>
      </c>
      <c r="M128" s="44" t="s">
        <v>287</v>
      </c>
      <c r="N128" s="44" t="s">
        <v>7681</v>
      </c>
      <c r="O128" s="44" t="s">
        <v>7674</v>
      </c>
      <c r="P128" s="44" t="s">
        <v>46</v>
      </c>
      <c r="Q128" s="44" t="s">
        <v>6885</v>
      </c>
      <c r="R128" s="44" t="s">
        <v>63</v>
      </c>
      <c r="S128" s="44" t="s">
        <v>6886</v>
      </c>
      <c r="T128" s="44" t="s">
        <v>1019</v>
      </c>
      <c r="U128" s="44" t="s">
        <v>7593</v>
      </c>
      <c r="V128" s="44" t="s">
        <v>46</v>
      </c>
      <c r="W128" s="44" t="s">
        <v>46</v>
      </c>
      <c r="X128" s="44" t="s">
        <v>7616</v>
      </c>
      <c r="Y128" s="44" t="s">
        <v>7568</v>
      </c>
      <c r="Z128" s="44" t="s">
        <v>7682</v>
      </c>
      <c r="AA128" s="44" t="s">
        <v>7683</v>
      </c>
      <c r="AB128" s="44" t="s">
        <v>7541</v>
      </c>
      <c r="AC128" s="44" t="s">
        <v>46</v>
      </c>
      <c r="AD128" s="44" t="s">
        <v>46</v>
      </c>
      <c r="AE128" s="44" t="s">
        <v>7568</v>
      </c>
      <c r="AF128" s="44">
        <v>8.6999999999999993</v>
      </c>
      <c r="AG128" s="44">
        <v>2000</v>
      </c>
    </row>
    <row r="129" spans="1:33">
      <c r="A129" s="44" t="s">
        <v>6875</v>
      </c>
      <c r="B129" s="44" t="s">
        <v>7523</v>
      </c>
      <c r="C129" s="44" t="s">
        <v>741</v>
      </c>
      <c r="D129" s="44" t="s">
        <v>7684</v>
      </c>
      <c r="E129" s="44" t="s">
        <v>7685</v>
      </c>
      <c r="F129" s="44" t="s">
        <v>7686</v>
      </c>
      <c r="G129" s="44" t="s">
        <v>7687</v>
      </c>
      <c r="H129" s="44">
        <v>44900</v>
      </c>
      <c r="I129" s="44">
        <v>43500</v>
      </c>
      <c r="J129" s="44" t="s">
        <v>367</v>
      </c>
      <c r="K129" s="44" t="s">
        <v>7688</v>
      </c>
      <c r="L129" s="44" t="s">
        <v>6940</v>
      </c>
      <c r="M129" s="44" t="s">
        <v>46</v>
      </c>
      <c r="N129" s="44" t="s">
        <v>46</v>
      </c>
      <c r="O129" s="44" t="s">
        <v>46</v>
      </c>
      <c r="P129" s="44" t="s">
        <v>46</v>
      </c>
      <c r="Q129" s="44" t="s">
        <v>46</v>
      </c>
      <c r="R129" s="44" t="s">
        <v>46</v>
      </c>
      <c r="S129" s="44" t="s">
        <v>46</v>
      </c>
      <c r="T129" s="44" t="s">
        <v>46</v>
      </c>
      <c r="U129" s="44" t="s">
        <v>46</v>
      </c>
      <c r="V129" s="44" t="s">
        <v>46</v>
      </c>
      <c r="W129" s="44" t="s">
        <v>46</v>
      </c>
      <c r="X129" s="44" t="s">
        <v>46</v>
      </c>
      <c r="Y129" s="44" t="s">
        <v>46</v>
      </c>
      <c r="Z129" s="44" t="s">
        <v>46</v>
      </c>
      <c r="AA129" s="44" t="s">
        <v>46</v>
      </c>
      <c r="AB129" s="44" t="s">
        <v>46</v>
      </c>
      <c r="AC129" s="44" t="s">
        <v>46</v>
      </c>
      <c r="AD129" s="44" t="s">
        <v>46</v>
      </c>
      <c r="AE129" s="44" t="s">
        <v>46</v>
      </c>
      <c r="AF129" s="44" t="s">
        <v>46</v>
      </c>
      <c r="AG129" s="44" t="s">
        <v>46</v>
      </c>
    </row>
    <row r="130" spans="1:33">
      <c r="A130" s="44" t="s">
        <v>6875</v>
      </c>
      <c r="B130" s="44" t="s">
        <v>7523</v>
      </c>
      <c r="C130" s="44" t="s">
        <v>741</v>
      </c>
      <c r="D130" s="44" t="s">
        <v>7689</v>
      </c>
      <c r="E130" s="44" t="s">
        <v>7690</v>
      </c>
      <c r="F130" s="44" t="s">
        <v>7691</v>
      </c>
      <c r="G130" s="44" t="s">
        <v>7692</v>
      </c>
      <c r="H130" s="44">
        <v>88100</v>
      </c>
      <c r="I130" s="44">
        <v>87000</v>
      </c>
      <c r="J130" s="44" t="s">
        <v>367</v>
      </c>
      <c r="K130" s="44" t="s">
        <v>7688</v>
      </c>
      <c r="L130" s="44" t="s">
        <v>46</v>
      </c>
      <c r="M130" s="44" t="s">
        <v>287</v>
      </c>
      <c r="N130" s="44" t="s">
        <v>46</v>
      </c>
      <c r="O130" s="44" t="s">
        <v>46</v>
      </c>
      <c r="P130" s="44" t="s">
        <v>46</v>
      </c>
      <c r="Q130" s="44" t="s">
        <v>6885</v>
      </c>
      <c r="R130" s="44" t="s">
        <v>63</v>
      </c>
      <c r="S130" s="44" t="s">
        <v>46</v>
      </c>
      <c r="T130" s="44" t="s">
        <v>46</v>
      </c>
      <c r="U130" s="44" t="s">
        <v>46</v>
      </c>
      <c r="V130" s="44" t="s">
        <v>46</v>
      </c>
      <c r="W130" s="44" t="s">
        <v>46</v>
      </c>
      <c r="X130" s="44" t="s">
        <v>46</v>
      </c>
      <c r="Y130" s="44" t="s">
        <v>46</v>
      </c>
      <c r="Z130" s="44" t="s">
        <v>46</v>
      </c>
      <c r="AA130" s="44" t="s">
        <v>46</v>
      </c>
      <c r="AB130" s="44" t="s">
        <v>46</v>
      </c>
      <c r="AC130" s="44" t="s">
        <v>46</v>
      </c>
      <c r="AD130" s="44" t="s">
        <v>46</v>
      </c>
      <c r="AE130" s="44" t="s">
        <v>46</v>
      </c>
      <c r="AF130" s="44" t="s">
        <v>46</v>
      </c>
      <c r="AG130" s="44" t="s">
        <v>46</v>
      </c>
    </row>
    <row r="131" spans="1:33">
      <c r="A131" s="44" t="s">
        <v>6875</v>
      </c>
      <c r="B131" s="44" t="s">
        <v>7523</v>
      </c>
      <c r="C131" s="44" t="s">
        <v>1405</v>
      </c>
      <c r="D131" s="44" t="s">
        <v>7693</v>
      </c>
      <c r="E131" s="44" t="s">
        <v>7694</v>
      </c>
      <c r="F131" s="44" t="s">
        <v>7695</v>
      </c>
      <c r="G131" s="44" t="s">
        <v>7696</v>
      </c>
      <c r="H131" s="44">
        <v>30690</v>
      </c>
      <c r="I131" s="44">
        <v>29500</v>
      </c>
      <c r="J131" s="44" t="s">
        <v>38</v>
      </c>
      <c r="K131" s="44" t="s">
        <v>7697</v>
      </c>
      <c r="L131" s="44" t="s">
        <v>6882</v>
      </c>
      <c r="M131" s="44" t="s">
        <v>287</v>
      </c>
      <c r="N131" s="44" t="s">
        <v>7537</v>
      </c>
      <c r="O131" s="44" t="s">
        <v>7698</v>
      </c>
      <c r="P131" s="44" t="s">
        <v>7699</v>
      </c>
      <c r="Q131" s="44" t="s">
        <v>6885</v>
      </c>
      <c r="R131" s="44" t="s">
        <v>63</v>
      </c>
      <c r="S131" s="44" t="s">
        <v>6886</v>
      </c>
      <c r="T131" s="44" t="s">
        <v>6886</v>
      </c>
      <c r="U131" s="44" t="s">
        <v>46</v>
      </c>
      <c r="V131" s="44" t="s">
        <v>46</v>
      </c>
      <c r="W131" s="44" t="s">
        <v>46</v>
      </c>
      <c r="X131" s="44" t="s">
        <v>7700</v>
      </c>
      <c r="Y131" s="44" t="s">
        <v>6902</v>
      </c>
      <c r="Z131" s="44" t="s">
        <v>46</v>
      </c>
      <c r="AA131" s="44" t="s">
        <v>7021</v>
      </c>
      <c r="AB131" s="44" t="s">
        <v>7541</v>
      </c>
      <c r="AC131" s="44" t="s">
        <v>46</v>
      </c>
      <c r="AD131" s="44" t="s">
        <v>46</v>
      </c>
      <c r="AE131" s="44" t="s">
        <v>6902</v>
      </c>
      <c r="AF131" s="44">
        <v>2.2000000000000002</v>
      </c>
      <c r="AG131" s="44">
        <v>1600</v>
      </c>
    </row>
    <row r="132" spans="1:33">
      <c r="A132" s="44" t="s">
        <v>6875</v>
      </c>
      <c r="B132" s="44" t="s">
        <v>7523</v>
      </c>
      <c r="C132" s="44" t="s">
        <v>1405</v>
      </c>
      <c r="D132" s="44" t="s">
        <v>7701</v>
      </c>
      <c r="E132" s="44" t="s">
        <v>7702</v>
      </c>
      <c r="F132" s="44" t="s">
        <v>7703</v>
      </c>
      <c r="G132" s="44" t="s">
        <v>7704</v>
      </c>
      <c r="H132" s="44">
        <v>35190</v>
      </c>
      <c r="I132" s="44">
        <v>34000</v>
      </c>
      <c r="J132" s="44" t="s">
        <v>38</v>
      </c>
      <c r="K132" s="44" t="s">
        <v>7697</v>
      </c>
      <c r="L132" s="44" t="s">
        <v>6882</v>
      </c>
      <c r="M132" s="44" t="s">
        <v>287</v>
      </c>
      <c r="N132" s="44" t="s">
        <v>7520</v>
      </c>
      <c r="O132" s="44" t="s">
        <v>7705</v>
      </c>
      <c r="P132" s="44" t="s">
        <v>7699</v>
      </c>
      <c r="Q132" s="44" t="s">
        <v>6885</v>
      </c>
      <c r="R132" s="44" t="s">
        <v>63</v>
      </c>
      <c r="S132" s="44" t="s">
        <v>6886</v>
      </c>
      <c r="T132" s="44" t="s">
        <v>6886</v>
      </c>
      <c r="U132" s="44" t="s">
        <v>46</v>
      </c>
      <c r="V132" s="44" t="s">
        <v>46</v>
      </c>
      <c r="W132" s="44" t="s">
        <v>46</v>
      </c>
      <c r="X132" s="44" t="s">
        <v>7700</v>
      </c>
      <c r="Y132" s="44" t="s">
        <v>6944</v>
      </c>
      <c r="Z132" s="44" t="s">
        <v>46</v>
      </c>
      <c r="AA132" s="44" t="s">
        <v>7166</v>
      </c>
      <c r="AB132" s="44" t="s">
        <v>7541</v>
      </c>
      <c r="AC132" s="44" t="s">
        <v>46</v>
      </c>
      <c r="AD132" s="44" t="s">
        <v>46</v>
      </c>
      <c r="AE132" s="44" t="s">
        <v>6944</v>
      </c>
      <c r="AF132" s="44">
        <v>2.8</v>
      </c>
      <c r="AG132" s="44">
        <v>1600</v>
      </c>
    </row>
    <row r="133" spans="1:33">
      <c r="A133" s="44" t="s">
        <v>6875</v>
      </c>
      <c r="B133" s="44" t="s">
        <v>7523</v>
      </c>
      <c r="C133" s="44" t="s">
        <v>1405</v>
      </c>
      <c r="D133" s="44" t="s">
        <v>7706</v>
      </c>
      <c r="E133" s="44" t="s">
        <v>7707</v>
      </c>
      <c r="F133" s="44" t="s">
        <v>7708</v>
      </c>
      <c r="G133" s="44" t="s">
        <v>7709</v>
      </c>
      <c r="H133" s="44">
        <v>43790</v>
      </c>
      <c r="I133" s="44">
        <v>42411</v>
      </c>
      <c r="J133" s="44" t="s">
        <v>38</v>
      </c>
      <c r="K133" s="44" t="s">
        <v>7697</v>
      </c>
      <c r="L133" s="44" t="s">
        <v>6882</v>
      </c>
      <c r="M133" s="44" t="s">
        <v>287</v>
      </c>
      <c r="N133" s="44" t="s">
        <v>7710</v>
      </c>
      <c r="O133" s="44" t="s">
        <v>7711</v>
      </c>
      <c r="P133" s="44" t="s">
        <v>7699</v>
      </c>
      <c r="Q133" s="44" t="s">
        <v>6885</v>
      </c>
      <c r="R133" s="44" t="s">
        <v>63</v>
      </c>
      <c r="S133" s="44" t="s">
        <v>6886</v>
      </c>
      <c r="T133" s="44" t="s">
        <v>6886</v>
      </c>
      <c r="U133" s="44" t="s">
        <v>46</v>
      </c>
      <c r="V133" s="44" t="s">
        <v>46</v>
      </c>
      <c r="W133" s="44" t="s">
        <v>46</v>
      </c>
      <c r="X133" s="44" t="s">
        <v>7700</v>
      </c>
      <c r="Y133" s="44" t="s">
        <v>6917</v>
      </c>
      <c r="Z133" s="44" t="s">
        <v>46</v>
      </c>
      <c r="AA133" s="44" t="s">
        <v>7051</v>
      </c>
      <c r="AB133" s="44" t="s">
        <v>7541</v>
      </c>
      <c r="AC133" s="44" t="s">
        <v>46</v>
      </c>
      <c r="AD133" s="44" t="s">
        <v>46</v>
      </c>
      <c r="AE133" s="44" t="s">
        <v>6917</v>
      </c>
      <c r="AF133" s="44">
        <v>3.6</v>
      </c>
      <c r="AG133" s="44">
        <v>2000</v>
      </c>
    </row>
    <row r="134" spans="1:33">
      <c r="A134" s="44" t="s">
        <v>6875</v>
      </c>
      <c r="B134" s="44" t="s">
        <v>7523</v>
      </c>
      <c r="C134" s="44" t="s">
        <v>1405</v>
      </c>
      <c r="D134" s="44" t="s">
        <v>7712</v>
      </c>
      <c r="E134" s="44" t="s">
        <v>7713</v>
      </c>
      <c r="F134" s="44" t="s">
        <v>7714</v>
      </c>
      <c r="G134" s="44" t="s">
        <v>7715</v>
      </c>
      <c r="H134" s="44">
        <v>46790</v>
      </c>
      <c r="I134" s="44">
        <v>46000</v>
      </c>
      <c r="J134" s="44" t="s">
        <v>38</v>
      </c>
      <c r="K134" s="44" t="s">
        <v>7697</v>
      </c>
      <c r="L134" s="44" t="s">
        <v>6882</v>
      </c>
      <c r="M134" s="44" t="s">
        <v>287</v>
      </c>
      <c r="N134" s="44" t="s">
        <v>6916</v>
      </c>
      <c r="O134" s="44" t="s">
        <v>7711</v>
      </c>
      <c r="P134" s="44" t="s">
        <v>7699</v>
      </c>
      <c r="Q134" s="44" t="s">
        <v>6885</v>
      </c>
      <c r="R134" s="44" t="s">
        <v>63</v>
      </c>
      <c r="S134" s="44" t="s">
        <v>6886</v>
      </c>
      <c r="T134" s="44" t="s">
        <v>6886</v>
      </c>
      <c r="U134" s="44" t="s">
        <v>46</v>
      </c>
      <c r="V134" s="44" t="s">
        <v>46</v>
      </c>
      <c r="W134" s="44" t="s">
        <v>46</v>
      </c>
      <c r="X134" s="44" t="s">
        <v>7700</v>
      </c>
      <c r="Y134" s="44" t="s">
        <v>6974</v>
      </c>
      <c r="Z134" s="44" t="s">
        <v>46</v>
      </c>
      <c r="AA134" s="44" t="s">
        <v>7256</v>
      </c>
      <c r="AB134" s="44" t="s">
        <v>7541</v>
      </c>
      <c r="AC134" s="44" t="s">
        <v>46</v>
      </c>
      <c r="AD134" s="44" t="s">
        <v>46</v>
      </c>
      <c r="AE134" s="44" t="s">
        <v>6974</v>
      </c>
      <c r="AF134" s="44">
        <v>4.0999999999999996</v>
      </c>
      <c r="AG134" s="44">
        <v>2000</v>
      </c>
    </row>
    <row r="135" spans="1:33">
      <c r="A135" s="44" t="s">
        <v>6875</v>
      </c>
      <c r="B135" s="44" t="s">
        <v>7523</v>
      </c>
      <c r="C135" s="44" t="s">
        <v>1405</v>
      </c>
      <c r="D135" s="44" t="s">
        <v>7716</v>
      </c>
      <c r="E135" s="44" t="s">
        <v>7717</v>
      </c>
      <c r="F135" s="44" t="s">
        <v>7718</v>
      </c>
      <c r="G135" s="44" t="s">
        <v>7719</v>
      </c>
      <c r="H135" s="44">
        <v>54190</v>
      </c>
      <c r="I135" s="44">
        <v>53590</v>
      </c>
      <c r="J135" s="44" t="s">
        <v>38</v>
      </c>
      <c r="K135" s="44" t="s">
        <v>7697</v>
      </c>
      <c r="L135" s="44" t="s">
        <v>6882</v>
      </c>
      <c r="M135" s="44" t="s">
        <v>287</v>
      </c>
      <c r="N135" s="44" t="s">
        <v>7720</v>
      </c>
      <c r="O135" s="44" t="s">
        <v>7721</v>
      </c>
      <c r="P135" s="44" t="s">
        <v>7699</v>
      </c>
      <c r="Q135" s="44" t="s">
        <v>6885</v>
      </c>
      <c r="R135" s="44" t="s">
        <v>63</v>
      </c>
      <c r="S135" s="44" t="s">
        <v>6886</v>
      </c>
      <c r="T135" s="44" t="s">
        <v>6886</v>
      </c>
      <c r="U135" s="44" t="s">
        <v>46</v>
      </c>
      <c r="V135" s="44" t="s">
        <v>46</v>
      </c>
      <c r="W135" s="44" t="s">
        <v>46</v>
      </c>
      <c r="X135" s="44" t="s">
        <v>7700</v>
      </c>
      <c r="Y135" s="44" t="s">
        <v>6981</v>
      </c>
      <c r="Z135" s="44" t="s">
        <v>46</v>
      </c>
      <c r="AA135" s="44" t="s">
        <v>7722</v>
      </c>
      <c r="AB135" s="44" t="s">
        <v>7541</v>
      </c>
      <c r="AC135" s="44" t="s">
        <v>46</v>
      </c>
      <c r="AD135" s="44" t="s">
        <v>46</v>
      </c>
      <c r="AE135" s="44" t="s">
        <v>6981</v>
      </c>
      <c r="AF135" s="44">
        <v>5</v>
      </c>
      <c r="AG135" s="44">
        <v>2000</v>
      </c>
    </row>
    <row r="136" spans="1:33">
      <c r="A136" s="44" t="s">
        <v>6875</v>
      </c>
      <c r="B136" s="44" t="s">
        <v>7523</v>
      </c>
      <c r="C136" s="44" t="s">
        <v>1405</v>
      </c>
      <c r="D136" s="44" t="s">
        <v>7723</v>
      </c>
      <c r="E136" s="44" t="s">
        <v>7724</v>
      </c>
      <c r="F136" s="44" t="s">
        <v>7725</v>
      </c>
      <c r="G136" s="44" t="s">
        <v>7726</v>
      </c>
      <c r="H136" s="44">
        <v>65590</v>
      </c>
      <c r="I136" s="44">
        <v>62000</v>
      </c>
      <c r="J136" s="44" t="s">
        <v>38</v>
      </c>
      <c r="K136" s="44" t="s">
        <v>7697</v>
      </c>
      <c r="L136" s="44" t="s">
        <v>6882</v>
      </c>
      <c r="M136" s="44" t="s">
        <v>287</v>
      </c>
      <c r="N136" s="44" t="s">
        <v>7727</v>
      </c>
      <c r="O136" s="44" t="s">
        <v>7728</v>
      </c>
      <c r="P136" s="44" t="s">
        <v>7699</v>
      </c>
      <c r="Q136" s="44" t="s">
        <v>6885</v>
      </c>
      <c r="R136" s="44" t="s">
        <v>63</v>
      </c>
      <c r="S136" s="44" t="s">
        <v>6886</v>
      </c>
      <c r="T136" s="44" t="s">
        <v>6886</v>
      </c>
      <c r="U136" s="44" t="s">
        <v>46</v>
      </c>
      <c r="V136" s="44" t="s">
        <v>46</v>
      </c>
      <c r="W136" s="44" t="s">
        <v>46</v>
      </c>
      <c r="X136" s="44" t="s">
        <v>7700</v>
      </c>
      <c r="Y136" s="44" t="s">
        <v>7051</v>
      </c>
      <c r="Z136" s="44" t="s">
        <v>46</v>
      </c>
      <c r="AA136" s="44" t="s">
        <v>7729</v>
      </c>
      <c r="AB136" s="44" t="s">
        <v>7541</v>
      </c>
      <c r="AC136" s="44" t="s">
        <v>46</v>
      </c>
      <c r="AD136" s="44" t="s">
        <v>46</v>
      </c>
      <c r="AE136" s="44" t="s">
        <v>7051</v>
      </c>
      <c r="AF136" s="44">
        <v>6.3</v>
      </c>
      <c r="AG136" s="44">
        <v>2000</v>
      </c>
    </row>
    <row r="137" spans="1:33">
      <c r="A137" s="44" t="s">
        <v>6875</v>
      </c>
      <c r="B137" s="44" t="s">
        <v>7523</v>
      </c>
      <c r="C137" s="44" t="s">
        <v>1405</v>
      </c>
      <c r="D137" s="44" t="s">
        <v>7730</v>
      </c>
      <c r="E137" s="44" t="s">
        <v>7731</v>
      </c>
      <c r="F137" s="44" t="s">
        <v>7732</v>
      </c>
      <c r="G137" s="44" t="s">
        <v>7733</v>
      </c>
      <c r="H137" s="44">
        <v>71240</v>
      </c>
      <c r="I137" s="44">
        <v>69995</v>
      </c>
      <c r="J137" s="44" t="s">
        <v>38</v>
      </c>
      <c r="K137" s="44" t="s">
        <v>7697</v>
      </c>
      <c r="L137" s="44" t="s">
        <v>6882</v>
      </c>
      <c r="M137" s="44" t="s">
        <v>287</v>
      </c>
      <c r="N137" s="44" t="s">
        <v>7734</v>
      </c>
      <c r="O137" s="44" t="s">
        <v>7728</v>
      </c>
      <c r="P137" s="44" t="s">
        <v>7699</v>
      </c>
      <c r="Q137" s="44" t="s">
        <v>6885</v>
      </c>
      <c r="R137" s="44" t="s">
        <v>63</v>
      </c>
      <c r="S137" s="44" t="s">
        <v>6886</v>
      </c>
      <c r="T137" s="44" t="s">
        <v>6886</v>
      </c>
      <c r="U137" s="44" t="s">
        <v>46</v>
      </c>
      <c r="V137" s="44" t="s">
        <v>46</v>
      </c>
      <c r="W137" s="44" t="s">
        <v>46</v>
      </c>
      <c r="X137" s="44" t="s">
        <v>7700</v>
      </c>
      <c r="Y137" s="44" t="s">
        <v>6988</v>
      </c>
      <c r="Z137" s="44" t="s">
        <v>46</v>
      </c>
      <c r="AA137" s="44" t="s">
        <v>7735</v>
      </c>
      <c r="AB137" s="44" t="s">
        <v>7541</v>
      </c>
      <c r="AC137" s="44" t="s">
        <v>46</v>
      </c>
      <c r="AD137" s="44" t="s">
        <v>46</v>
      </c>
      <c r="AE137" s="44" t="s">
        <v>6988</v>
      </c>
      <c r="AF137" s="44">
        <v>7.2</v>
      </c>
      <c r="AG137" s="44">
        <v>2000</v>
      </c>
    </row>
    <row r="138" spans="1:33">
      <c r="A138" s="44" t="s">
        <v>6875</v>
      </c>
      <c r="B138" s="44" t="s">
        <v>7523</v>
      </c>
      <c r="C138" s="44" t="s">
        <v>692</v>
      </c>
      <c r="D138" s="44" t="s">
        <v>7736</v>
      </c>
      <c r="E138" s="44" t="s">
        <v>7737</v>
      </c>
      <c r="F138" s="44" t="s">
        <v>7738</v>
      </c>
      <c r="G138" s="44" t="s">
        <v>7739</v>
      </c>
      <c r="H138" s="44">
        <v>23500</v>
      </c>
      <c r="I138" s="44">
        <v>22370</v>
      </c>
      <c r="J138" s="44" t="s">
        <v>38</v>
      </c>
      <c r="K138" s="44" t="s">
        <v>7740</v>
      </c>
      <c r="L138" s="44" t="s">
        <v>7070</v>
      </c>
      <c r="M138" s="44" t="s">
        <v>287</v>
      </c>
      <c r="N138" s="44" t="s">
        <v>6897</v>
      </c>
      <c r="O138" s="44" t="s">
        <v>7741</v>
      </c>
      <c r="P138" s="44" t="s">
        <v>61</v>
      </c>
      <c r="Q138" s="44" t="s">
        <v>6885</v>
      </c>
      <c r="R138" s="44" t="s">
        <v>63</v>
      </c>
      <c r="S138" s="44" t="s">
        <v>48</v>
      </c>
      <c r="T138" s="44" t="s">
        <v>1019</v>
      </c>
      <c r="U138" s="44" t="s">
        <v>46</v>
      </c>
      <c r="V138" s="44" t="s">
        <v>46</v>
      </c>
      <c r="W138" s="44" t="s">
        <v>46</v>
      </c>
      <c r="X138" s="44" t="s">
        <v>7742</v>
      </c>
      <c r="Y138" s="44" t="s">
        <v>6902</v>
      </c>
      <c r="Z138" s="44" t="s">
        <v>6902</v>
      </c>
      <c r="AA138" s="44" t="s">
        <v>7074</v>
      </c>
      <c r="AB138" s="44" t="s">
        <v>46</v>
      </c>
      <c r="AC138" s="44" t="s">
        <v>46</v>
      </c>
      <c r="AD138" s="44" t="s">
        <v>46</v>
      </c>
      <c r="AE138" s="44" t="s">
        <v>6902</v>
      </c>
      <c r="AF138" s="44">
        <v>2.2000000000000002</v>
      </c>
      <c r="AG138" s="44">
        <v>1600</v>
      </c>
    </row>
    <row r="139" spans="1:33">
      <c r="A139" s="44" t="s">
        <v>6875</v>
      </c>
      <c r="B139" s="44" t="s">
        <v>7523</v>
      </c>
      <c r="C139" s="44" t="s">
        <v>692</v>
      </c>
      <c r="D139" s="44" t="s">
        <v>7743</v>
      </c>
      <c r="E139" s="44" t="s">
        <v>7744</v>
      </c>
      <c r="F139" s="44" t="s">
        <v>7745</v>
      </c>
      <c r="G139" s="44" t="s">
        <v>7746</v>
      </c>
      <c r="H139" s="44">
        <v>25800</v>
      </c>
      <c r="I139" s="44">
        <v>23450</v>
      </c>
      <c r="J139" s="44" t="s">
        <v>38</v>
      </c>
      <c r="K139" s="44" t="s">
        <v>7740</v>
      </c>
      <c r="L139" s="44" t="s">
        <v>7070</v>
      </c>
      <c r="M139" s="44" t="s">
        <v>287</v>
      </c>
      <c r="N139" s="44" t="s">
        <v>6908</v>
      </c>
      <c r="O139" s="44" t="s">
        <v>7741</v>
      </c>
      <c r="P139" s="44" t="s">
        <v>61</v>
      </c>
      <c r="Q139" s="44" t="s">
        <v>6885</v>
      </c>
      <c r="R139" s="44" t="s">
        <v>63</v>
      </c>
      <c r="S139" s="44" t="s">
        <v>48</v>
      </c>
      <c r="T139" s="44" t="s">
        <v>1019</v>
      </c>
      <c r="U139" s="44" t="s">
        <v>46</v>
      </c>
      <c r="V139" s="44" t="s">
        <v>46</v>
      </c>
      <c r="W139" s="44" t="s">
        <v>46</v>
      </c>
      <c r="X139" s="44" t="s">
        <v>7742</v>
      </c>
      <c r="Y139" s="44" t="s">
        <v>7019</v>
      </c>
      <c r="Z139" s="44" t="s">
        <v>7019</v>
      </c>
      <c r="AA139" s="44" t="s">
        <v>7747</v>
      </c>
      <c r="AB139" s="44" t="s">
        <v>46</v>
      </c>
      <c r="AC139" s="44" t="s">
        <v>46</v>
      </c>
      <c r="AD139" s="44" t="s">
        <v>46</v>
      </c>
      <c r="AE139" s="44" t="s">
        <v>7019</v>
      </c>
      <c r="AF139" s="44">
        <v>2.9</v>
      </c>
      <c r="AG139" s="44">
        <v>1600</v>
      </c>
    </row>
    <row r="140" spans="1:33">
      <c r="A140" s="44" t="s">
        <v>6875</v>
      </c>
      <c r="B140" s="44" t="s">
        <v>7523</v>
      </c>
      <c r="C140" s="44" t="s">
        <v>692</v>
      </c>
      <c r="D140" s="44" t="s">
        <v>7748</v>
      </c>
      <c r="E140" s="44" t="s">
        <v>7749</v>
      </c>
      <c r="F140" s="44" t="s">
        <v>7750</v>
      </c>
      <c r="G140" s="44" t="s">
        <v>7751</v>
      </c>
      <c r="H140" s="44">
        <v>31700</v>
      </c>
      <c r="I140" s="44">
        <v>29140</v>
      </c>
      <c r="J140" s="44" t="s">
        <v>38</v>
      </c>
      <c r="K140" s="44" t="s">
        <v>7740</v>
      </c>
      <c r="L140" s="44" t="s">
        <v>7070</v>
      </c>
      <c r="M140" s="44" t="s">
        <v>287</v>
      </c>
      <c r="N140" s="44" t="s">
        <v>6916</v>
      </c>
      <c r="O140" s="44" t="s">
        <v>7741</v>
      </c>
      <c r="P140" s="44" t="s">
        <v>61</v>
      </c>
      <c r="Q140" s="44" t="s">
        <v>6885</v>
      </c>
      <c r="R140" s="44" t="s">
        <v>63</v>
      </c>
      <c r="S140" s="44" t="s">
        <v>48</v>
      </c>
      <c r="T140" s="44" t="s">
        <v>1019</v>
      </c>
      <c r="U140" s="44" t="s">
        <v>46</v>
      </c>
      <c r="V140" s="44" t="s">
        <v>46</v>
      </c>
      <c r="W140" s="44" t="s">
        <v>46</v>
      </c>
      <c r="X140" s="44" t="s">
        <v>7742</v>
      </c>
      <c r="Y140" s="44" t="s">
        <v>6917</v>
      </c>
      <c r="Z140" s="44" t="s">
        <v>6917</v>
      </c>
      <c r="AA140" s="44" t="s">
        <v>7747</v>
      </c>
      <c r="AB140" s="44" t="s">
        <v>46</v>
      </c>
      <c r="AC140" s="44" t="s">
        <v>46</v>
      </c>
      <c r="AD140" s="44" t="s">
        <v>46</v>
      </c>
      <c r="AE140" s="44" t="s">
        <v>6917</v>
      </c>
      <c r="AF140" s="44">
        <v>3.6</v>
      </c>
      <c r="AG140" s="44">
        <v>2000</v>
      </c>
    </row>
    <row r="141" spans="1:33">
      <c r="A141" s="44" t="s">
        <v>6875</v>
      </c>
      <c r="B141" s="44" t="s">
        <v>7523</v>
      </c>
      <c r="C141" s="44" t="s">
        <v>692</v>
      </c>
      <c r="D141" s="44" t="s">
        <v>7752</v>
      </c>
      <c r="E141" s="44" t="s">
        <v>7753</v>
      </c>
      <c r="F141" s="44" t="s">
        <v>7754</v>
      </c>
      <c r="G141" s="44" t="s">
        <v>7755</v>
      </c>
      <c r="H141" s="44">
        <v>35200</v>
      </c>
      <c r="I141" s="44">
        <v>32480</v>
      </c>
      <c r="J141" s="44" t="s">
        <v>38</v>
      </c>
      <c r="K141" s="44" t="s">
        <v>7740</v>
      </c>
      <c r="L141" s="44" t="s">
        <v>7070</v>
      </c>
      <c r="M141" s="44" t="s">
        <v>287</v>
      </c>
      <c r="N141" s="44" t="s">
        <v>6924</v>
      </c>
      <c r="O141" s="44" t="s">
        <v>7756</v>
      </c>
      <c r="P141" s="44" t="s">
        <v>61</v>
      </c>
      <c r="Q141" s="44" t="s">
        <v>6885</v>
      </c>
      <c r="R141" s="44" t="s">
        <v>63</v>
      </c>
      <c r="S141" s="44" t="s">
        <v>48</v>
      </c>
      <c r="T141" s="44" t="s">
        <v>1019</v>
      </c>
      <c r="U141" s="44" t="s">
        <v>46</v>
      </c>
      <c r="V141" s="44" t="s">
        <v>46</v>
      </c>
      <c r="W141" s="44" t="s">
        <v>46</v>
      </c>
      <c r="X141" s="44" t="s">
        <v>7742</v>
      </c>
      <c r="Y141" s="44" t="s">
        <v>6926</v>
      </c>
      <c r="Z141" s="44" t="s">
        <v>6926</v>
      </c>
      <c r="AA141" s="44" t="s">
        <v>7200</v>
      </c>
      <c r="AB141" s="44" t="s">
        <v>46</v>
      </c>
      <c r="AC141" s="44" t="s">
        <v>46</v>
      </c>
      <c r="AD141" s="44" t="s">
        <v>46</v>
      </c>
      <c r="AE141" s="44" t="s">
        <v>6926</v>
      </c>
      <c r="AF141" s="44">
        <v>4.2</v>
      </c>
      <c r="AG141" s="44">
        <v>2000</v>
      </c>
    </row>
    <row r="142" spans="1:33">
      <c r="A142" s="44" t="s">
        <v>6875</v>
      </c>
      <c r="B142" s="44" t="s">
        <v>7523</v>
      </c>
      <c r="C142" s="44" t="s">
        <v>692</v>
      </c>
      <c r="D142" s="44" t="s">
        <v>7757</v>
      </c>
      <c r="E142" s="44" t="s">
        <v>7758</v>
      </c>
      <c r="F142" s="44" t="s">
        <v>7759</v>
      </c>
      <c r="G142" s="44" t="s">
        <v>7760</v>
      </c>
      <c r="H142" s="44">
        <v>38800</v>
      </c>
      <c r="I142" s="44">
        <v>37240</v>
      </c>
      <c r="J142" s="44" t="s">
        <v>38</v>
      </c>
      <c r="K142" s="44" t="s">
        <v>7740</v>
      </c>
      <c r="L142" s="44" t="s">
        <v>7070</v>
      </c>
      <c r="M142" s="44" t="s">
        <v>287</v>
      </c>
      <c r="N142" s="44" t="s">
        <v>6980</v>
      </c>
      <c r="O142" s="44" t="s">
        <v>7756</v>
      </c>
      <c r="P142" s="44" t="s">
        <v>61</v>
      </c>
      <c r="Q142" s="44" t="s">
        <v>6885</v>
      </c>
      <c r="R142" s="44" t="s">
        <v>63</v>
      </c>
      <c r="S142" s="44" t="s">
        <v>48</v>
      </c>
      <c r="T142" s="44" t="s">
        <v>1019</v>
      </c>
      <c r="U142" s="44" t="s">
        <v>46</v>
      </c>
      <c r="V142" s="44" t="s">
        <v>46</v>
      </c>
      <c r="W142" s="44" t="s">
        <v>46</v>
      </c>
      <c r="X142" s="44" t="s">
        <v>7742</v>
      </c>
      <c r="Y142" s="44" t="s">
        <v>6981</v>
      </c>
      <c r="Z142" s="44" t="s">
        <v>6981</v>
      </c>
      <c r="AA142" s="44" t="s">
        <v>7761</v>
      </c>
      <c r="AB142" s="44" t="s">
        <v>46</v>
      </c>
      <c r="AC142" s="44" t="s">
        <v>46</v>
      </c>
      <c r="AD142" s="44" t="s">
        <v>46</v>
      </c>
      <c r="AE142" s="44" t="s">
        <v>6981</v>
      </c>
      <c r="AF142" s="44">
        <v>5</v>
      </c>
      <c r="AG142" s="44">
        <v>2000</v>
      </c>
    </row>
    <row r="143" spans="1:33">
      <c r="A143" s="44" t="s">
        <v>6875</v>
      </c>
      <c r="B143" s="44" t="s">
        <v>7523</v>
      </c>
      <c r="C143" s="44" t="s">
        <v>692</v>
      </c>
      <c r="D143" s="44" t="s">
        <v>7762</v>
      </c>
      <c r="E143" s="44" t="s">
        <v>7763</v>
      </c>
      <c r="F143" s="44" t="s">
        <v>7764</v>
      </c>
      <c r="G143" s="44" t="s">
        <v>7765</v>
      </c>
      <c r="H143" s="44">
        <v>47000</v>
      </c>
      <c r="I143" s="44">
        <v>43900</v>
      </c>
      <c r="J143" s="44" t="s">
        <v>38</v>
      </c>
      <c r="K143" s="44" t="s">
        <v>7740</v>
      </c>
      <c r="L143" s="44" t="s">
        <v>7070</v>
      </c>
      <c r="M143" s="44" t="s">
        <v>287</v>
      </c>
      <c r="N143" s="44" t="s">
        <v>6986</v>
      </c>
      <c r="O143" s="44" t="s">
        <v>7756</v>
      </c>
      <c r="P143" s="44" t="s">
        <v>61</v>
      </c>
      <c r="Q143" s="44" t="s">
        <v>6885</v>
      </c>
      <c r="R143" s="44" t="s">
        <v>63</v>
      </c>
      <c r="S143" s="44" t="s">
        <v>48</v>
      </c>
      <c r="T143" s="44" t="s">
        <v>1019</v>
      </c>
      <c r="U143" s="44" t="s">
        <v>46</v>
      </c>
      <c r="V143" s="44" t="s">
        <v>46</v>
      </c>
      <c r="W143" s="44" t="s">
        <v>46</v>
      </c>
      <c r="X143" s="44" t="s">
        <v>7742</v>
      </c>
      <c r="Y143" s="44" t="s">
        <v>6988</v>
      </c>
      <c r="Z143" s="44" t="s">
        <v>6988</v>
      </c>
      <c r="AA143" s="44" t="s">
        <v>7110</v>
      </c>
      <c r="AB143" s="44" t="s">
        <v>46</v>
      </c>
      <c r="AC143" s="44" t="s">
        <v>46</v>
      </c>
      <c r="AD143" s="44" t="s">
        <v>46</v>
      </c>
      <c r="AE143" s="44" t="s">
        <v>6988</v>
      </c>
      <c r="AF143" s="44">
        <v>7.2</v>
      </c>
      <c r="AG143" s="44">
        <v>2000</v>
      </c>
    </row>
    <row r="144" spans="1:33">
      <c r="A144" s="44" t="s">
        <v>6875</v>
      </c>
      <c r="B144" s="44" t="s">
        <v>7523</v>
      </c>
      <c r="C144" s="44" t="s">
        <v>692</v>
      </c>
      <c r="D144" s="44" t="s">
        <v>7766</v>
      </c>
      <c r="E144" s="44" t="s">
        <v>7767</v>
      </c>
      <c r="F144" s="44" t="s">
        <v>7768</v>
      </c>
      <c r="G144" s="44" t="s">
        <v>7769</v>
      </c>
      <c r="H144" s="44">
        <v>27900</v>
      </c>
      <c r="I144" s="44">
        <v>23900</v>
      </c>
      <c r="J144" s="44" t="s">
        <v>38</v>
      </c>
      <c r="K144" s="44" t="s">
        <v>7740</v>
      </c>
      <c r="L144" s="44" t="s">
        <v>6940</v>
      </c>
      <c r="M144" s="44" t="s">
        <v>287</v>
      </c>
      <c r="N144" s="44" t="s">
        <v>6908</v>
      </c>
      <c r="O144" s="44" t="s">
        <v>7770</v>
      </c>
      <c r="P144" s="44" t="s">
        <v>61</v>
      </c>
      <c r="Q144" s="44" t="s">
        <v>6885</v>
      </c>
      <c r="R144" s="44" t="s">
        <v>63</v>
      </c>
      <c r="S144" s="44" t="s">
        <v>6886</v>
      </c>
      <c r="T144" s="44" t="s">
        <v>1019</v>
      </c>
      <c r="U144" s="44" t="s">
        <v>46</v>
      </c>
      <c r="V144" s="44" t="s">
        <v>46</v>
      </c>
      <c r="W144" s="44" t="s">
        <v>46</v>
      </c>
      <c r="X144" s="44" t="s">
        <v>7771</v>
      </c>
      <c r="Y144" s="44" t="s">
        <v>6944</v>
      </c>
      <c r="Z144" s="44" t="s">
        <v>7020</v>
      </c>
      <c r="AA144" s="44" t="s">
        <v>7029</v>
      </c>
      <c r="AB144" s="44" t="s">
        <v>7541</v>
      </c>
      <c r="AC144" s="44" t="s">
        <v>46</v>
      </c>
      <c r="AD144" s="44" t="s">
        <v>46</v>
      </c>
      <c r="AE144" s="44" t="s">
        <v>6944</v>
      </c>
      <c r="AF144" s="44">
        <v>2.8</v>
      </c>
      <c r="AG144" s="44">
        <v>1600</v>
      </c>
    </row>
    <row r="145" spans="1:33">
      <c r="A145" s="44" t="s">
        <v>6875</v>
      </c>
      <c r="B145" s="44" t="s">
        <v>7523</v>
      </c>
      <c r="C145" s="44" t="s">
        <v>692</v>
      </c>
      <c r="D145" s="44" t="s">
        <v>7772</v>
      </c>
      <c r="E145" s="44" t="s">
        <v>7773</v>
      </c>
      <c r="F145" s="44" t="s">
        <v>7774</v>
      </c>
      <c r="G145" s="44" t="s">
        <v>7775</v>
      </c>
      <c r="H145" s="44">
        <v>32900</v>
      </c>
      <c r="I145" s="44">
        <v>27900</v>
      </c>
      <c r="J145" s="44" t="s">
        <v>38</v>
      </c>
      <c r="K145" s="44" t="s">
        <v>7740</v>
      </c>
      <c r="L145" s="44" t="s">
        <v>6940</v>
      </c>
      <c r="M145" s="44" t="s">
        <v>287</v>
      </c>
      <c r="N145" s="44" t="s">
        <v>6916</v>
      </c>
      <c r="O145" s="44" t="s">
        <v>7770</v>
      </c>
      <c r="P145" s="44" t="s">
        <v>61</v>
      </c>
      <c r="Q145" s="44" t="s">
        <v>6885</v>
      </c>
      <c r="R145" s="44" t="s">
        <v>63</v>
      </c>
      <c r="S145" s="44" t="s">
        <v>6886</v>
      </c>
      <c r="T145" s="44" t="s">
        <v>1019</v>
      </c>
      <c r="U145" s="44" t="s">
        <v>46</v>
      </c>
      <c r="V145" s="44" t="s">
        <v>46</v>
      </c>
      <c r="W145" s="44" t="s">
        <v>46</v>
      </c>
      <c r="X145" s="44" t="s">
        <v>7771</v>
      </c>
      <c r="Y145" s="44" t="s">
        <v>6917</v>
      </c>
      <c r="Z145" s="44" t="s">
        <v>7242</v>
      </c>
      <c r="AA145" s="44" t="s">
        <v>7029</v>
      </c>
      <c r="AB145" s="44" t="s">
        <v>7541</v>
      </c>
      <c r="AC145" s="44" t="s">
        <v>46</v>
      </c>
      <c r="AD145" s="44" t="s">
        <v>46</v>
      </c>
      <c r="AE145" s="44" t="s">
        <v>6917</v>
      </c>
      <c r="AF145" s="44">
        <v>3.6</v>
      </c>
      <c r="AG145" s="44">
        <v>2000</v>
      </c>
    </row>
    <row r="146" spans="1:33">
      <c r="A146" s="44" t="s">
        <v>6875</v>
      </c>
      <c r="B146" s="44" t="s">
        <v>7523</v>
      </c>
      <c r="C146" s="44" t="s">
        <v>692</v>
      </c>
      <c r="D146" s="44" t="s">
        <v>7776</v>
      </c>
      <c r="E146" s="44" t="s">
        <v>7777</v>
      </c>
      <c r="F146" s="44" t="s">
        <v>7778</v>
      </c>
      <c r="G146" s="44" t="s">
        <v>7779</v>
      </c>
      <c r="H146" s="44">
        <v>34900</v>
      </c>
      <c r="I146" s="44">
        <v>29900</v>
      </c>
      <c r="J146" s="44" t="s">
        <v>38</v>
      </c>
      <c r="K146" s="44" t="s">
        <v>7740</v>
      </c>
      <c r="L146" s="44" t="s">
        <v>6940</v>
      </c>
      <c r="M146" s="44" t="s">
        <v>287</v>
      </c>
      <c r="N146" s="44" t="s">
        <v>6924</v>
      </c>
      <c r="O146" s="44" t="s">
        <v>7780</v>
      </c>
      <c r="P146" s="44" t="s">
        <v>61</v>
      </c>
      <c r="Q146" s="44" t="s">
        <v>6885</v>
      </c>
      <c r="R146" s="44" t="s">
        <v>63</v>
      </c>
      <c r="S146" s="44" t="s">
        <v>6886</v>
      </c>
      <c r="T146" s="44" t="s">
        <v>1019</v>
      </c>
      <c r="U146" s="44" t="s">
        <v>46</v>
      </c>
      <c r="V146" s="44" t="s">
        <v>46</v>
      </c>
      <c r="W146" s="44" t="s">
        <v>46</v>
      </c>
      <c r="X146" s="44" t="s">
        <v>7771</v>
      </c>
      <c r="Y146" s="44" t="s">
        <v>6974</v>
      </c>
      <c r="Z146" s="44" t="s">
        <v>7761</v>
      </c>
      <c r="AA146" s="44" t="s">
        <v>7057</v>
      </c>
      <c r="AB146" s="44" t="s">
        <v>7541</v>
      </c>
      <c r="AC146" s="44" t="s">
        <v>46</v>
      </c>
      <c r="AD146" s="44" t="s">
        <v>46</v>
      </c>
      <c r="AE146" s="44" t="s">
        <v>6974</v>
      </c>
      <c r="AF146" s="44">
        <v>4.0999999999999996</v>
      </c>
      <c r="AG146" s="44">
        <v>2000</v>
      </c>
    </row>
    <row r="147" spans="1:33">
      <c r="A147" s="44" t="s">
        <v>6875</v>
      </c>
      <c r="B147" s="44" t="s">
        <v>7523</v>
      </c>
      <c r="C147" s="44" t="s">
        <v>692</v>
      </c>
      <c r="D147" s="44" t="s">
        <v>7781</v>
      </c>
      <c r="E147" s="44" t="s">
        <v>7782</v>
      </c>
      <c r="F147" s="44" t="s">
        <v>7783</v>
      </c>
      <c r="G147" s="44" t="s">
        <v>7784</v>
      </c>
      <c r="H147" s="44">
        <v>41900</v>
      </c>
      <c r="I147" s="44">
        <v>34900</v>
      </c>
      <c r="J147" s="44" t="s">
        <v>38</v>
      </c>
      <c r="K147" s="44" t="s">
        <v>7740</v>
      </c>
      <c r="L147" s="44" t="s">
        <v>6940</v>
      </c>
      <c r="M147" s="44" t="s">
        <v>287</v>
      </c>
      <c r="N147" s="44" t="s">
        <v>6980</v>
      </c>
      <c r="O147" s="44" t="s">
        <v>7780</v>
      </c>
      <c r="P147" s="44" t="s">
        <v>61</v>
      </c>
      <c r="Q147" s="44" t="s">
        <v>6885</v>
      </c>
      <c r="R147" s="44" t="s">
        <v>63</v>
      </c>
      <c r="S147" s="44" t="s">
        <v>6886</v>
      </c>
      <c r="T147" s="44" t="s">
        <v>1019</v>
      </c>
      <c r="U147" s="44" t="s">
        <v>46</v>
      </c>
      <c r="V147" s="44" t="s">
        <v>46</v>
      </c>
      <c r="W147" s="44" t="s">
        <v>46</v>
      </c>
      <c r="X147" s="44" t="s">
        <v>7771</v>
      </c>
      <c r="Y147" s="44" t="s">
        <v>6981</v>
      </c>
      <c r="Z147" s="44" t="s">
        <v>7222</v>
      </c>
      <c r="AA147" s="44" t="s">
        <v>6956</v>
      </c>
      <c r="AB147" s="44" t="s">
        <v>7541</v>
      </c>
      <c r="AC147" s="44" t="s">
        <v>46</v>
      </c>
      <c r="AD147" s="44" t="s">
        <v>46</v>
      </c>
      <c r="AE147" s="44" t="s">
        <v>6981</v>
      </c>
      <c r="AF147" s="44">
        <v>5</v>
      </c>
      <c r="AG147" s="44">
        <v>2000</v>
      </c>
    </row>
    <row r="148" spans="1:33">
      <c r="A148" s="44" t="s">
        <v>6875</v>
      </c>
      <c r="B148" s="44" t="s">
        <v>7523</v>
      </c>
      <c r="C148" s="44" t="s">
        <v>692</v>
      </c>
      <c r="D148" s="44" t="s">
        <v>7785</v>
      </c>
      <c r="E148" s="44" t="s">
        <v>7786</v>
      </c>
      <c r="F148" s="44" t="s">
        <v>7787</v>
      </c>
      <c r="G148" s="44" t="s">
        <v>7788</v>
      </c>
      <c r="H148" s="44">
        <v>50900</v>
      </c>
      <c r="I148" s="44">
        <v>43900</v>
      </c>
      <c r="J148" s="44" t="s">
        <v>38</v>
      </c>
      <c r="K148" s="44" t="s">
        <v>7740</v>
      </c>
      <c r="L148" s="44" t="s">
        <v>6940</v>
      </c>
      <c r="M148" s="44" t="s">
        <v>287</v>
      </c>
      <c r="N148" s="44" t="s">
        <v>7048</v>
      </c>
      <c r="O148" s="44" t="s">
        <v>7789</v>
      </c>
      <c r="P148" s="44" t="s">
        <v>61</v>
      </c>
      <c r="Q148" s="44" t="s">
        <v>6885</v>
      </c>
      <c r="R148" s="44" t="s">
        <v>63</v>
      </c>
      <c r="S148" s="44" t="s">
        <v>6886</v>
      </c>
      <c r="T148" s="44" t="s">
        <v>1019</v>
      </c>
      <c r="U148" s="44" t="s">
        <v>46</v>
      </c>
      <c r="V148" s="44" t="s">
        <v>46</v>
      </c>
      <c r="W148" s="44" t="s">
        <v>46</v>
      </c>
      <c r="X148" s="44" t="s">
        <v>7771</v>
      </c>
      <c r="Y148" s="44" t="s">
        <v>7051</v>
      </c>
      <c r="Z148" s="44" t="s">
        <v>7021</v>
      </c>
      <c r="AA148" s="44" t="s">
        <v>7790</v>
      </c>
      <c r="AB148" s="44" t="s">
        <v>7541</v>
      </c>
      <c r="AC148" s="44" t="s">
        <v>46</v>
      </c>
      <c r="AD148" s="44" t="s">
        <v>46</v>
      </c>
      <c r="AE148" s="44" t="s">
        <v>7051</v>
      </c>
      <c r="AF148" s="44">
        <v>6.3</v>
      </c>
      <c r="AG148" s="44">
        <v>2000</v>
      </c>
    </row>
    <row r="149" spans="1:33">
      <c r="A149" s="44" t="s">
        <v>6875</v>
      </c>
      <c r="B149" s="44" t="s">
        <v>7523</v>
      </c>
      <c r="C149" s="44" t="s">
        <v>692</v>
      </c>
      <c r="D149" s="44" t="s">
        <v>7791</v>
      </c>
      <c r="E149" s="44" t="s">
        <v>7792</v>
      </c>
      <c r="F149" s="44" t="s">
        <v>7793</v>
      </c>
      <c r="G149" s="44" t="s">
        <v>7794</v>
      </c>
      <c r="H149" s="44">
        <v>55900</v>
      </c>
      <c r="I149" s="44">
        <v>48900</v>
      </c>
      <c r="J149" s="44" t="s">
        <v>38</v>
      </c>
      <c r="K149" s="44" t="s">
        <v>7740</v>
      </c>
      <c r="L149" s="44" t="s">
        <v>6940</v>
      </c>
      <c r="M149" s="44" t="s">
        <v>287</v>
      </c>
      <c r="N149" s="44" t="s">
        <v>6986</v>
      </c>
      <c r="O149" s="44" t="s">
        <v>7789</v>
      </c>
      <c r="P149" s="44" t="s">
        <v>61</v>
      </c>
      <c r="Q149" s="44" t="s">
        <v>6885</v>
      </c>
      <c r="R149" s="44" t="s">
        <v>63</v>
      </c>
      <c r="S149" s="44" t="s">
        <v>6886</v>
      </c>
      <c r="T149" s="44" t="s">
        <v>1019</v>
      </c>
      <c r="U149" s="44" t="s">
        <v>46</v>
      </c>
      <c r="V149" s="44" t="s">
        <v>46</v>
      </c>
      <c r="W149" s="44" t="s">
        <v>46</v>
      </c>
      <c r="X149" s="44" t="s">
        <v>7771</v>
      </c>
      <c r="Y149" s="44" t="s">
        <v>6988</v>
      </c>
      <c r="Z149" s="44" t="s">
        <v>7216</v>
      </c>
      <c r="AA149" s="44" t="s">
        <v>6956</v>
      </c>
      <c r="AB149" s="44" t="s">
        <v>7541</v>
      </c>
      <c r="AC149" s="44" t="s">
        <v>46</v>
      </c>
      <c r="AD149" s="44" t="s">
        <v>46</v>
      </c>
      <c r="AE149" s="44" t="s">
        <v>6988</v>
      </c>
      <c r="AF149" s="44">
        <v>7.2</v>
      </c>
      <c r="AG149" s="44">
        <v>2000</v>
      </c>
    </row>
    <row r="150" spans="1:33">
      <c r="A150" s="44" t="s">
        <v>6875</v>
      </c>
      <c r="B150" s="44" t="s">
        <v>7523</v>
      </c>
      <c r="C150" s="44" t="s">
        <v>692</v>
      </c>
      <c r="D150" s="44" t="s">
        <v>7795</v>
      </c>
      <c r="E150" s="44" t="s">
        <v>7796</v>
      </c>
      <c r="F150" s="44" t="s">
        <v>7797</v>
      </c>
      <c r="G150" s="44" t="s">
        <v>7798</v>
      </c>
      <c r="H150" s="44">
        <v>62900</v>
      </c>
      <c r="I150" s="44">
        <v>53900</v>
      </c>
      <c r="J150" s="44" t="s">
        <v>38</v>
      </c>
      <c r="K150" s="44" t="s">
        <v>7740</v>
      </c>
      <c r="L150" s="44" t="s">
        <v>6940</v>
      </c>
      <c r="M150" s="44" t="s">
        <v>287</v>
      </c>
      <c r="N150" s="44" t="s">
        <v>6941</v>
      </c>
      <c r="O150" s="44" t="s">
        <v>7799</v>
      </c>
      <c r="P150" s="44" t="s">
        <v>61</v>
      </c>
      <c r="Q150" s="44" t="s">
        <v>6885</v>
      </c>
      <c r="R150" s="44" t="s">
        <v>63</v>
      </c>
      <c r="S150" s="44" t="s">
        <v>6886</v>
      </c>
      <c r="T150" s="44" t="s">
        <v>1019</v>
      </c>
      <c r="U150" s="44" t="s">
        <v>46</v>
      </c>
      <c r="V150" s="44" t="s">
        <v>46</v>
      </c>
      <c r="W150" s="44" t="s">
        <v>46</v>
      </c>
      <c r="X150" s="44" t="s">
        <v>7771</v>
      </c>
      <c r="Y150" s="44" t="s">
        <v>7454</v>
      </c>
      <c r="Z150" s="44" t="s">
        <v>6996</v>
      </c>
      <c r="AA150" s="44" t="s">
        <v>6958</v>
      </c>
      <c r="AB150" s="44" t="s">
        <v>7541</v>
      </c>
      <c r="AC150" s="44" t="s">
        <v>46</v>
      </c>
      <c r="AD150" s="44" t="s">
        <v>46</v>
      </c>
      <c r="AE150" s="44" t="s">
        <v>7454</v>
      </c>
      <c r="AF150" s="44">
        <v>8</v>
      </c>
      <c r="AG150" s="44">
        <v>2000</v>
      </c>
    </row>
    <row r="151" spans="1:33">
      <c r="A151" s="44" t="s">
        <v>6875</v>
      </c>
      <c r="B151" s="44" t="s">
        <v>7523</v>
      </c>
      <c r="C151" s="44" t="s">
        <v>692</v>
      </c>
      <c r="D151" s="44" t="s">
        <v>7800</v>
      </c>
      <c r="E151" s="44" t="s">
        <v>7801</v>
      </c>
      <c r="F151" s="44" t="s">
        <v>7802</v>
      </c>
      <c r="G151" s="44" t="s">
        <v>7803</v>
      </c>
      <c r="H151" s="44">
        <v>65900</v>
      </c>
      <c r="I151" s="44">
        <v>56900</v>
      </c>
      <c r="J151" s="44" t="s">
        <v>38</v>
      </c>
      <c r="K151" s="44" t="s">
        <v>7740</v>
      </c>
      <c r="L151" s="44" t="s">
        <v>6940</v>
      </c>
      <c r="M151" s="44" t="s">
        <v>287</v>
      </c>
      <c r="N151" s="44" t="s">
        <v>7804</v>
      </c>
      <c r="O151" s="44" t="s">
        <v>7799</v>
      </c>
      <c r="P151" s="44" t="s">
        <v>61</v>
      </c>
      <c r="Q151" s="44" t="s">
        <v>6885</v>
      </c>
      <c r="R151" s="44" t="s">
        <v>63</v>
      </c>
      <c r="S151" s="44" t="s">
        <v>6886</v>
      </c>
      <c r="T151" s="44" t="s">
        <v>1019</v>
      </c>
      <c r="U151" s="44" t="s">
        <v>46</v>
      </c>
      <c r="V151" s="44" t="s">
        <v>46</v>
      </c>
      <c r="W151" s="44" t="s">
        <v>46</v>
      </c>
      <c r="X151" s="44" t="s">
        <v>7771</v>
      </c>
      <c r="Y151" s="44" t="s">
        <v>7675</v>
      </c>
      <c r="Z151" s="44" t="s">
        <v>7805</v>
      </c>
      <c r="AA151" s="44" t="s">
        <v>7057</v>
      </c>
      <c r="AB151" s="44" t="s">
        <v>7541</v>
      </c>
      <c r="AC151" s="44" t="s">
        <v>46</v>
      </c>
      <c r="AD151" s="44" t="s">
        <v>46</v>
      </c>
      <c r="AE151" s="44" t="s">
        <v>7675</v>
      </c>
      <c r="AF151" s="44">
        <v>9</v>
      </c>
      <c r="AG151" s="44">
        <v>2000</v>
      </c>
    </row>
    <row r="152" spans="1:33">
      <c r="A152" s="44" t="s">
        <v>6875</v>
      </c>
      <c r="B152" s="44" t="s">
        <v>7523</v>
      </c>
      <c r="C152" s="44" t="s">
        <v>692</v>
      </c>
      <c r="D152" s="44" t="s">
        <v>7806</v>
      </c>
      <c r="E152" s="44" t="s">
        <v>7807</v>
      </c>
      <c r="F152" s="44" t="s">
        <v>7808</v>
      </c>
      <c r="G152" s="44" t="s">
        <v>7809</v>
      </c>
      <c r="H152" s="44">
        <v>77900</v>
      </c>
      <c r="I152" s="44">
        <v>66900</v>
      </c>
      <c r="J152" s="44" t="s">
        <v>38</v>
      </c>
      <c r="K152" s="44" t="s">
        <v>7740</v>
      </c>
      <c r="L152" s="44" t="s">
        <v>6940</v>
      </c>
      <c r="M152" s="44" t="s">
        <v>287</v>
      </c>
      <c r="N152" s="44" t="s">
        <v>7810</v>
      </c>
      <c r="O152" s="44" t="s">
        <v>7811</v>
      </c>
      <c r="P152" s="44" t="s">
        <v>61</v>
      </c>
      <c r="Q152" s="44" t="s">
        <v>6885</v>
      </c>
      <c r="R152" s="44" t="s">
        <v>63</v>
      </c>
      <c r="S152" s="44" t="s">
        <v>6886</v>
      </c>
      <c r="T152" s="44" t="s">
        <v>1019</v>
      </c>
      <c r="U152" s="44" t="s">
        <v>46</v>
      </c>
      <c r="V152" s="44" t="s">
        <v>46</v>
      </c>
      <c r="W152" s="44" t="s">
        <v>46</v>
      </c>
      <c r="X152" s="44" t="s">
        <v>7771</v>
      </c>
      <c r="Y152" s="44" t="s">
        <v>6888</v>
      </c>
      <c r="Z152" s="44" t="s">
        <v>7173</v>
      </c>
      <c r="AA152" s="44" t="s">
        <v>7812</v>
      </c>
      <c r="AB152" s="44" t="s">
        <v>7541</v>
      </c>
      <c r="AC152" s="44" t="s">
        <v>46</v>
      </c>
      <c r="AD152" s="44" t="s">
        <v>46</v>
      </c>
      <c r="AE152" s="44" t="s">
        <v>6888</v>
      </c>
      <c r="AF152" s="44">
        <v>11</v>
      </c>
      <c r="AG152" s="44">
        <v>2000</v>
      </c>
    </row>
    <row r="153" spans="1:33">
      <c r="A153" s="44" t="s">
        <v>6875</v>
      </c>
      <c r="B153" s="44" t="s">
        <v>7813</v>
      </c>
      <c r="C153" s="44" t="s">
        <v>7814</v>
      </c>
      <c r="D153" s="44" t="s">
        <v>7815</v>
      </c>
      <c r="E153" s="44" t="s">
        <v>7816</v>
      </c>
      <c r="F153" s="44" t="s">
        <v>7817</v>
      </c>
      <c r="G153" s="44" t="s">
        <v>7818</v>
      </c>
      <c r="H153" s="44">
        <v>90800</v>
      </c>
      <c r="I153" s="44">
        <v>83600</v>
      </c>
      <c r="J153" s="44" t="s">
        <v>38</v>
      </c>
      <c r="K153" s="44" t="s">
        <v>7819</v>
      </c>
      <c r="L153" s="44" t="s">
        <v>6940</v>
      </c>
      <c r="M153" s="44" t="s">
        <v>287</v>
      </c>
      <c r="N153" s="44" t="s">
        <v>7820</v>
      </c>
      <c r="O153" s="44" t="s">
        <v>7821</v>
      </c>
      <c r="P153" s="44" t="s">
        <v>7822</v>
      </c>
      <c r="Q153" s="44" t="s">
        <v>6885</v>
      </c>
      <c r="R153" s="44" t="s">
        <v>63</v>
      </c>
      <c r="S153" s="44" t="s">
        <v>48</v>
      </c>
      <c r="T153" s="44" t="s">
        <v>1019</v>
      </c>
      <c r="U153" s="44" t="s">
        <v>7823</v>
      </c>
      <c r="V153" s="44" t="s">
        <v>7824</v>
      </c>
      <c r="W153" s="44" t="s">
        <v>7825</v>
      </c>
      <c r="X153" s="44" t="s">
        <v>7826</v>
      </c>
      <c r="Y153" s="44" t="s">
        <v>7568</v>
      </c>
      <c r="Z153" s="44" t="s">
        <v>7682</v>
      </c>
      <c r="AA153" s="44" t="s">
        <v>6990</v>
      </c>
      <c r="AB153" s="44" t="s">
        <v>7827</v>
      </c>
      <c r="AC153" s="44" t="s">
        <v>46</v>
      </c>
      <c r="AD153" s="44" t="s">
        <v>46</v>
      </c>
      <c r="AE153" s="44" t="s">
        <v>7568</v>
      </c>
      <c r="AF153" s="44">
        <v>8.6999999999999993</v>
      </c>
      <c r="AG153" s="44">
        <v>2000</v>
      </c>
    </row>
    <row r="154" spans="1:33">
      <c r="A154" s="44" t="s">
        <v>6875</v>
      </c>
      <c r="B154" s="44" t="s">
        <v>7813</v>
      </c>
      <c r="C154" s="44" t="s">
        <v>7814</v>
      </c>
      <c r="D154" s="44" t="s">
        <v>7828</v>
      </c>
      <c r="E154" s="44" t="s">
        <v>7829</v>
      </c>
      <c r="F154" s="44" t="s">
        <v>7830</v>
      </c>
      <c r="G154" s="44" t="s">
        <v>7831</v>
      </c>
      <c r="H154" s="44">
        <v>97000</v>
      </c>
      <c r="I154" s="44">
        <v>89600</v>
      </c>
      <c r="J154" s="44" t="s">
        <v>38</v>
      </c>
      <c r="K154" s="44" t="s">
        <v>7819</v>
      </c>
      <c r="L154" s="44" t="s">
        <v>6940</v>
      </c>
      <c r="M154" s="44" t="s">
        <v>287</v>
      </c>
      <c r="N154" s="44" t="s">
        <v>7832</v>
      </c>
      <c r="O154" s="44" t="s">
        <v>7821</v>
      </c>
      <c r="P154" s="44" t="s">
        <v>7822</v>
      </c>
      <c r="Q154" s="44" t="s">
        <v>6885</v>
      </c>
      <c r="R154" s="44" t="s">
        <v>6197</v>
      </c>
      <c r="S154" s="44" t="s">
        <v>48</v>
      </c>
      <c r="T154" s="44" t="s">
        <v>1019</v>
      </c>
      <c r="U154" s="44" t="s">
        <v>7823</v>
      </c>
      <c r="V154" s="44" t="s">
        <v>7833</v>
      </c>
      <c r="W154" s="44" t="s">
        <v>7834</v>
      </c>
      <c r="X154" s="44" t="s">
        <v>7826</v>
      </c>
      <c r="Y154" s="44" t="s">
        <v>7835</v>
      </c>
      <c r="Z154" s="44" t="s">
        <v>7836</v>
      </c>
      <c r="AA154" s="44" t="s">
        <v>7837</v>
      </c>
      <c r="AB154" s="44" t="s">
        <v>7827</v>
      </c>
      <c r="AC154" s="44" t="s">
        <v>46</v>
      </c>
      <c r="AD154" s="44" t="s">
        <v>46</v>
      </c>
      <c r="AE154" s="44" t="s">
        <v>7835</v>
      </c>
      <c r="AF154" s="44">
        <v>10.1</v>
      </c>
      <c r="AG154" s="44">
        <v>2000</v>
      </c>
    </row>
    <row r="155" spans="1:33">
      <c r="A155" s="44" t="s">
        <v>6875</v>
      </c>
      <c r="B155" s="44" t="s">
        <v>7838</v>
      </c>
      <c r="C155" s="44" t="s">
        <v>7839</v>
      </c>
      <c r="D155" s="44" t="s">
        <v>7840</v>
      </c>
      <c r="E155" s="44" t="s">
        <v>7841</v>
      </c>
      <c r="F155" s="44" t="s">
        <v>7842</v>
      </c>
      <c r="G155" s="44" t="s">
        <v>7843</v>
      </c>
      <c r="H155" s="44">
        <v>37000</v>
      </c>
      <c r="I155" s="44">
        <v>32990</v>
      </c>
      <c r="J155" s="44" t="s">
        <v>38</v>
      </c>
      <c r="K155" s="44" t="s">
        <v>7844</v>
      </c>
      <c r="L155" s="44" t="s">
        <v>6882</v>
      </c>
      <c r="M155" s="44" t="s">
        <v>41</v>
      </c>
      <c r="N155" s="44" t="s">
        <v>7520</v>
      </c>
      <c r="O155" s="44" t="s">
        <v>7845</v>
      </c>
      <c r="P155" s="44" t="s">
        <v>7822</v>
      </c>
      <c r="Q155" s="44" t="s">
        <v>6885</v>
      </c>
      <c r="R155" s="44" t="s">
        <v>63</v>
      </c>
      <c r="S155" s="44" t="s">
        <v>6886</v>
      </c>
      <c r="T155" s="44" t="s">
        <v>7846</v>
      </c>
      <c r="U155" s="44" t="s">
        <v>7847</v>
      </c>
      <c r="V155" s="44" t="s">
        <v>46</v>
      </c>
      <c r="W155" s="44" t="s">
        <v>46</v>
      </c>
      <c r="X155" s="44" t="s">
        <v>7848</v>
      </c>
      <c r="Y155" s="44" t="s">
        <v>7231</v>
      </c>
      <c r="Z155" s="44" t="s">
        <v>46</v>
      </c>
      <c r="AA155" s="44" t="s">
        <v>7849</v>
      </c>
      <c r="AB155" s="44" t="s">
        <v>7827</v>
      </c>
      <c r="AC155" s="44" t="s">
        <v>46</v>
      </c>
      <c r="AD155" s="44" t="s">
        <v>46</v>
      </c>
      <c r="AE155" s="44" t="s">
        <v>7231</v>
      </c>
      <c r="AF155" s="44">
        <v>2.5</v>
      </c>
      <c r="AG155" s="44">
        <v>1600</v>
      </c>
    </row>
    <row r="156" spans="1:33">
      <c r="A156" s="44" t="s">
        <v>6875</v>
      </c>
      <c r="B156" s="44" t="s">
        <v>7838</v>
      </c>
      <c r="C156" s="44" t="s">
        <v>7839</v>
      </c>
      <c r="D156" s="44" t="s">
        <v>7850</v>
      </c>
      <c r="E156" s="44" t="s">
        <v>7851</v>
      </c>
      <c r="F156" s="44" t="s">
        <v>7852</v>
      </c>
      <c r="G156" s="44" t="s">
        <v>7853</v>
      </c>
      <c r="H156" s="44">
        <v>41000</v>
      </c>
      <c r="I156" s="44">
        <v>35900</v>
      </c>
      <c r="J156" s="44" t="s">
        <v>38</v>
      </c>
      <c r="K156" s="44" t="s">
        <v>7854</v>
      </c>
      <c r="L156" s="44" t="s">
        <v>6882</v>
      </c>
      <c r="M156" s="44" t="s">
        <v>41</v>
      </c>
      <c r="N156" s="44" t="s">
        <v>7710</v>
      </c>
      <c r="O156" s="44" t="s">
        <v>7845</v>
      </c>
      <c r="P156" s="44" t="s">
        <v>7822</v>
      </c>
      <c r="Q156" s="44" t="s">
        <v>6885</v>
      </c>
      <c r="R156" s="44" t="s">
        <v>63</v>
      </c>
      <c r="S156" s="44" t="s">
        <v>6886</v>
      </c>
      <c r="T156" s="44" t="s">
        <v>7846</v>
      </c>
      <c r="U156" s="44" t="s">
        <v>7847</v>
      </c>
      <c r="V156" s="44" t="s">
        <v>46</v>
      </c>
      <c r="W156" s="44" t="s">
        <v>46</v>
      </c>
      <c r="X156" s="44" t="s">
        <v>7848</v>
      </c>
      <c r="Y156" s="44" t="s">
        <v>7644</v>
      </c>
      <c r="Z156" s="44" t="s">
        <v>46</v>
      </c>
      <c r="AA156" s="44" t="s">
        <v>7855</v>
      </c>
      <c r="AB156" s="44" t="s">
        <v>7827</v>
      </c>
      <c r="AC156" s="44" t="s">
        <v>46</v>
      </c>
      <c r="AD156" s="44" t="s">
        <v>46</v>
      </c>
      <c r="AE156" s="44" t="s">
        <v>7644</v>
      </c>
      <c r="AF156" s="44">
        <v>3.5</v>
      </c>
      <c r="AG156" s="44">
        <v>1600</v>
      </c>
    </row>
    <row r="157" spans="1:33">
      <c r="A157" s="44" t="s">
        <v>6875</v>
      </c>
      <c r="B157" s="44" t="s">
        <v>7838</v>
      </c>
      <c r="C157" s="44" t="s">
        <v>7839</v>
      </c>
      <c r="D157" s="44" t="s">
        <v>7856</v>
      </c>
      <c r="E157" s="44" t="s">
        <v>7857</v>
      </c>
      <c r="F157" s="44" t="s">
        <v>7858</v>
      </c>
      <c r="G157" s="44" t="s">
        <v>7859</v>
      </c>
      <c r="H157" s="44">
        <v>58000</v>
      </c>
      <c r="I157" s="44">
        <v>54000</v>
      </c>
      <c r="J157" s="44" t="s">
        <v>38</v>
      </c>
      <c r="K157" s="44" t="s">
        <v>7860</v>
      </c>
      <c r="L157" s="44" t="s">
        <v>6882</v>
      </c>
      <c r="M157" s="44" t="s">
        <v>287</v>
      </c>
      <c r="N157" s="44" t="s">
        <v>6924</v>
      </c>
      <c r="O157" s="44" t="s">
        <v>46</v>
      </c>
      <c r="P157" s="44" t="s">
        <v>7822</v>
      </c>
      <c r="Q157" s="44" t="s">
        <v>6885</v>
      </c>
      <c r="R157" s="44" t="s">
        <v>63</v>
      </c>
      <c r="S157" s="44" t="s">
        <v>6886</v>
      </c>
      <c r="T157" s="44" t="s">
        <v>7846</v>
      </c>
      <c r="U157" s="44" t="s">
        <v>7847</v>
      </c>
      <c r="V157" s="44" t="s">
        <v>46</v>
      </c>
      <c r="W157" s="44" t="s">
        <v>46</v>
      </c>
      <c r="X157" s="44" t="s">
        <v>7848</v>
      </c>
      <c r="Y157" s="44" t="s">
        <v>7504</v>
      </c>
      <c r="Z157" s="44" t="s">
        <v>46</v>
      </c>
      <c r="AA157" s="44" t="s">
        <v>7861</v>
      </c>
      <c r="AB157" s="44" t="s">
        <v>7827</v>
      </c>
      <c r="AC157" s="44" t="s">
        <v>46</v>
      </c>
      <c r="AD157" s="44" t="s">
        <v>46</v>
      </c>
      <c r="AE157" s="44" t="s">
        <v>7504</v>
      </c>
      <c r="AF157" s="44">
        <v>5.3</v>
      </c>
      <c r="AG157" s="44">
        <v>2000</v>
      </c>
    </row>
    <row r="158" spans="1:33">
      <c r="A158" s="44" t="s">
        <v>6875</v>
      </c>
      <c r="B158" s="44" t="s">
        <v>7838</v>
      </c>
      <c r="C158" s="44" t="s">
        <v>7839</v>
      </c>
      <c r="D158" s="44" t="s">
        <v>7862</v>
      </c>
      <c r="E158" s="44" t="s">
        <v>7863</v>
      </c>
      <c r="F158" s="44" t="s">
        <v>7864</v>
      </c>
      <c r="G158" s="44" t="s">
        <v>7865</v>
      </c>
      <c r="H158" s="44">
        <v>72000</v>
      </c>
      <c r="I158" s="44">
        <v>68300</v>
      </c>
      <c r="J158" s="44" t="s">
        <v>38</v>
      </c>
      <c r="K158" s="44" t="s">
        <v>7866</v>
      </c>
      <c r="L158" s="44" t="s">
        <v>6882</v>
      </c>
      <c r="M158" s="44" t="s">
        <v>287</v>
      </c>
      <c r="N158" s="44" t="s">
        <v>7867</v>
      </c>
      <c r="O158" s="44" t="s">
        <v>46</v>
      </c>
      <c r="P158" s="44" t="s">
        <v>7822</v>
      </c>
      <c r="Q158" s="44" t="s">
        <v>6885</v>
      </c>
      <c r="R158" s="44" t="s">
        <v>63</v>
      </c>
      <c r="S158" s="44" t="s">
        <v>6886</v>
      </c>
      <c r="T158" s="44" t="s">
        <v>7846</v>
      </c>
      <c r="U158" s="44" t="s">
        <v>7847</v>
      </c>
      <c r="V158" s="44" t="s">
        <v>46</v>
      </c>
      <c r="W158" s="44" t="s">
        <v>46</v>
      </c>
      <c r="X158" s="44" t="s">
        <v>7848</v>
      </c>
      <c r="Y158" s="44" t="s">
        <v>6988</v>
      </c>
      <c r="Z158" s="44" t="s">
        <v>46</v>
      </c>
      <c r="AA158" s="44" t="s">
        <v>7868</v>
      </c>
      <c r="AB158" s="44" t="s">
        <v>7827</v>
      </c>
      <c r="AC158" s="44" t="s">
        <v>46</v>
      </c>
      <c r="AD158" s="44" t="s">
        <v>46</v>
      </c>
      <c r="AE158" s="44" t="s">
        <v>6988</v>
      </c>
      <c r="AF158" s="44">
        <v>7.2</v>
      </c>
      <c r="AG158" s="44">
        <v>2000</v>
      </c>
    </row>
    <row r="159" spans="1:33">
      <c r="A159" s="44" t="s">
        <v>6875</v>
      </c>
      <c r="B159" s="44" t="s">
        <v>7838</v>
      </c>
      <c r="C159" s="44" t="s">
        <v>7839</v>
      </c>
      <c r="D159" s="44" t="s">
        <v>7869</v>
      </c>
      <c r="E159" s="44" t="s">
        <v>7870</v>
      </c>
      <c r="F159" s="44" t="s">
        <v>7871</v>
      </c>
      <c r="G159" s="44" t="s">
        <v>7872</v>
      </c>
      <c r="H159" s="44">
        <v>89800</v>
      </c>
      <c r="I159" s="44">
        <v>76000</v>
      </c>
      <c r="J159" s="44" t="s">
        <v>367</v>
      </c>
      <c r="K159" s="44" t="s">
        <v>7873</v>
      </c>
      <c r="L159" s="44" t="s">
        <v>6940</v>
      </c>
      <c r="M159" s="44" t="s">
        <v>7874</v>
      </c>
      <c r="N159" s="44" t="s">
        <v>7867</v>
      </c>
      <c r="O159" s="44" t="s">
        <v>46</v>
      </c>
      <c r="P159" s="44" t="s">
        <v>106</v>
      </c>
      <c r="Q159" s="44" t="s">
        <v>6885</v>
      </c>
      <c r="R159" s="44" t="s">
        <v>63</v>
      </c>
      <c r="S159" s="44" t="s">
        <v>47</v>
      </c>
      <c r="T159" s="44" t="s">
        <v>47</v>
      </c>
      <c r="U159" s="44" t="s">
        <v>46</v>
      </c>
      <c r="V159" s="44" t="s">
        <v>46</v>
      </c>
      <c r="W159" s="44" t="s">
        <v>46</v>
      </c>
      <c r="X159" s="44" t="s">
        <v>46</v>
      </c>
      <c r="Y159" s="44" t="s">
        <v>46</v>
      </c>
      <c r="Z159" s="44" t="s">
        <v>46</v>
      </c>
      <c r="AA159" s="44" t="s">
        <v>46</v>
      </c>
      <c r="AB159" s="44" t="s">
        <v>46</v>
      </c>
      <c r="AC159" s="44" t="s">
        <v>46</v>
      </c>
      <c r="AD159" s="44" t="s">
        <v>46</v>
      </c>
      <c r="AE159" s="44" t="s">
        <v>46</v>
      </c>
      <c r="AF159" s="44" t="s">
        <v>46</v>
      </c>
      <c r="AG159" s="44" t="s">
        <v>46</v>
      </c>
    </row>
    <row r="160" spans="1:33">
      <c r="A160" s="44" t="s">
        <v>6875</v>
      </c>
      <c r="B160" s="44" t="s">
        <v>7838</v>
      </c>
      <c r="C160" s="44" t="s">
        <v>7839</v>
      </c>
      <c r="D160" s="44" t="s">
        <v>7875</v>
      </c>
      <c r="E160" s="44" t="s">
        <v>7876</v>
      </c>
      <c r="F160" s="44" t="s">
        <v>7877</v>
      </c>
      <c r="G160" s="44" t="s">
        <v>7878</v>
      </c>
      <c r="H160" s="44">
        <v>40000</v>
      </c>
      <c r="I160" s="44">
        <v>38100</v>
      </c>
      <c r="J160" s="44" t="s">
        <v>38</v>
      </c>
      <c r="K160" s="44" t="s">
        <v>7879</v>
      </c>
      <c r="L160" s="44" t="s">
        <v>6940</v>
      </c>
      <c r="M160" s="44" t="s">
        <v>287</v>
      </c>
      <c r="N160" s="44" t="s">
        <v>7537</v>
      </c>
      <c r="O160" s="44" t="s">
        <v>7880</v>
      </c>
      <c r="P160" s="44" t="s">
        <v>7822</v>
      </c>
      <c r="Q160" s="44" t="s">
        <v>6885</v>
      </c>
      <c r="R160" s="44" t="s">
        <v>63</v>
      </c>
      <c r="S160" s="44" t="s">
        <v>6886</v>
      </c>
      <c r="T160" s="44" t="s">
        <v>7846</v>
      </c>
      <c r="U160" s="44" t="s">
        <v>7881</v>
      </c>
      <c r="V160" s="44" t="s">
        <v>46</v>
      </c>
      <c r="W160" s="44" t="s">
        <v>46</v>
      </c>
      <c r="X160" s="44" t="s">
        <v>7882</v>
      </c>
      <c r="Y160" s="44" t="s">
        <v>7578</v>
      </c>
      <c r="Z160" s="44" t="s">
        <v>7634</v>
      </c>
      <c r="AA160" s="44" t="s">
        <v>7883</v>
      </c>
      <c r="AB160" s="44" t="s">
        <v>7541</v>
      </c>
      <c r="AC160" s="44" t="s">
        <v>46</v>
      </c>
      <c r="AD160" s="44" t="s">
        <v>46</v>
      </c>
      <c r="AE160" s="44" t="s">
        <v>7578</v>
      </c>
      <c r="AF160" s="44">
        <v>2</v>
      </c>
      <c r="AG160" s="44">
        <v>1600</v>
      </c>
    </row>
    <row r="161" spans="1:33">
      <c r="A161" s="44" t="s">
        <v>6875</v>
      </c>
      <c r="B161" s="44" t="s">
        <v>7838</v>
      </c>
      <c r="C161" s="44" t="s">
        <v>7839</v>
      </c>
      <c r="D161" s="44" t="s">
        <v>7884</v>
      </c>
      <c r="E161" s="44" t="s">
        <v>7885</v>
      </c>
      <c r="F161" s="44" t="s">
        <v>7886</v>
      </c>
      <c r="G161" s="44" t="s">
        <v>7887</v>
      </c>
      <c r="H161" s="44">
        <v>42000</v>
      </c>
      <c r="I161" s="44">
        <v>39800</v>
      </c>
      <c r="J161" s="44" t="s">
        <v>38</v>
      </c>
      <c r="K161" s="44" t="s">
        <v>7879</v>
      </c>
      <c r="L161" s="44" t="s">
        <v>6940</v>
      </c>
      <c r="M161" s="44" t="s">
        <v>287</v>
      </c>
      <c r="N161" s="44" t="s">
        <v>7520</v>
      </c>
      <c r="O161" s="44" t="s">
        <v>7880</v>
      </c>
      <c r="P161" s="44" t="s">
        <v>7822</v>
      </c>
      <c r="Q161" s="44" t="s">
        <v>6885</v>
      </c>
      <c r="R161" s="44" t="s">
        <v>63</v>
      </c>
      <c r="S161" s="44" t="s">
        <v>6886</v>
      </c>
      <c r="T161" s="44" t="s">
        <v>7846</v>
      </c>
      <c r="U161" s="44" t="s">
        <v>7881</v>
      </c>
      <c r="V161" s="44" t="s">
        <v>46</v>
      </c>
      <c r="W161" s="44" t="s">
        <v>46</v>
      </c>
      <c r="X161" s="44" t="s">
        <v>7882</v>
      </c>
      <c r="Y161" s="44" t="s">
        <v>7231</v>
      </c>
      <c r="Z161" s="44" t="s">
        <v>7428</v>
      </c>
      <c r="AA161" s="44" t="s">
        <v>7888</v>
      </c>
      <c r="AB161" s="44" t="s">
        <v>7541</v>
      </c>
      <c r="AC161" s="44" t="s">
        <v>46</v>
      </c>
      <c r="AD161" s="44" t="s">
        <v>46</v>
      </c>
      <c r="AE161" s="44" t="s">
        <v>7231</v>
      </c>
      <c r="AF161" s="44">
        <v>2.5</v>
      </c>
      <c r="AG161" s="44">
        <v>1600</v>
      </c>
    </row>
    <row r="162" spans="1:33">
      <c r="A162" s="44" t="s">
        <v>6875</v>
      </c>
      <c r="B162" s="44" t="s">
        <v>7838</v>
      </c>
      <c r="C162" s="44" t="s">
        <v>7839</v>
      </c>
      <c r="D162" s="44" t="s">
        <v>7889</v>
      </c>
      <c r="E162" s="44" t="s">
        <v>7890</v>
      </c>
      <c r="F162" s="44" t="s">
        <v>7891</v>
      </c>
      <c r="G162" s="44" t="s">
        <v>7892</v>
      </c>
      <c r="H162" s="44">
        <v>46000</v>
      </c>
      <c r="I162" s="44">
        <v>42900</v>
      </c>
      <c r="J162" s="44" t="s">
        <v>38</v>
      </c>
      <c r="K162" s="44" t="s">
        <v>7879</v>
      </c>
      <c r="L162" s="44" t="s">
        <v>6940</v>
      </c>
      <c r="M162" s="44" t="s">
        <v>287</v>
      </c>
      <c r="N162" s="44" t="s">
        <v>7710</v>
      </c>
      <c r="O162" s="44" t="s">
        <v>7880</v>
      </c>
      <c r="P162" s="44" t="s">
        <v>7822</v>
      </c>
      <c r="Q162" s="44" t="s">
        <v>6885</v>
      </c>
      <c r="R162" s="44" t="s">
        <v>63</v>
      </c>
      <c r="S162" s="44" t="s">
        <v>6886</v>
      </c>
      <c r="T162" s="44" t="s">
        <v>7846</v>
      </c>
      <c r="U162" s="44" t="s">
        <v>7881</v>
      </c>
      <c r="V162" s="44" t="s">
        <v>46</v>
      </c>
      <c r="W162" s="44" t="s">
        <v>46</v>
      </c>
      <c r="X162" s="44" t="s">
        <v>7882</v>
      </c>
      <c r="Y162" s="44" t="s">
        <v>7644</v>
      </c>
      <c r="Z162" s="44" t="s">
        <v>7043</v>
      </c>
      <c r="AA162" s="44" t="s">
        <v>7651</v>
      </c>
      <c r="AB162" s="44" t="s">
        <v>7541</v>
      </c>
      <c r="AC162" s="44" t="s">
        <v>46</v>
      </c>
      <c r="AD162" s="44" t="s">
        <v>46</v>
      </c>
      <c r="AE162" s="44" t="s">
        <v>7644</v>
      </c>
      <c r="AF162" s="44">
        <v>3.5</v>
      </c>
      <c r="AG162" s="44">
        <v>1600</v>
      </c>
    </row>
    <row r="163" spans="1:33">
      <c r="A163" s="44" t="s">
        <v>6875</v>
      </c>
      <c r="B163" s="44" t="s">
        <v>7838</v>
      </c>
      <c r="C163" s="44" t="s">
        <v>7839</v>
      </c>
      <c r="D163" s="44" t="s">
        <v>7893</v>
      </c>
      <c r="E163" s="44" t="s">
        <v>7894</v>
      </c>
      <c r="F163" s="44" t="s">
        <v>7895</v>
      </c>
      <c r="G163" s="44" t="s">
        <v>7896</v>
      </c>
      <c r="H163" s="44">
        <v>54000</v>
      </c>
      <c r="I163" s="44">
        <v>51400</v>
      </c>
      <c r="J163" s="44" t="s">
        <v>38</v>
      </c>
      <c r="K163" s="44" t="s">
        <v>7879</v>
      </c>
      <c r="L163" s="44" t="s">
        <v>6940</v>
      </c>
      <c r="M163" s="44" t="s">
        <v>287</v>
      </c>
      <c r="N163" s="44" t="s">
        <v>7897</v>
      </c>
      <c r="O163" s="44" t="s">
        <v>7880</v>
      </c>
      <c r="P163" s="44" t="s">
        <v>7822</v>
      </c>
      <c r="Q163" s="44" t="s">
        <v>6885</v>
      </c>
      <c r="R163" s="44" t="s">
        <v>63</v>
      </c>
      <c r="S163" s="44" t="s">
        <v>6886</v>
      </c>
      <c r="T163" s="44" t="s">
        <v>7846</v>
      </c>
      <c r="U163" s="44" t="s">
        <v>7881</v>
      </c>
      <c r="V163" s="44" t="s">
        <v>46</v>
      </c>
      <c r="W163" s="44" t="s">
        <v>46</v>
      </c>
      <c r="X163" s="44" t="s">
        <v>7882</v>
      </c>
      <c r="Y163" s="44" t="s">
        <v>6974</v>
      </c>
      <c r="Z163" s="44" t="s">
        <v>7200</v>
      </c>
      <c r="AA163" s="44" t="s">
        <v>7898</v>
      </c>
      <c r="AB163" s="44" t="s">
        <v>7541</v>
      </c>
      <c r="AC163" s="44" t="s">
        <v>46</v>
      </c>
      <c r="AD163" s="44" t="s">
        <v>46</v>
      </c>
      <c r="AE163" s="44" t="s">
        <v>6974</v>
      </c>
      <c r="AF163" s="44">
        <v>4.0999999999999996</v>
      </c>
      <c r="AG163" s="44">
        <v>2000</v>
      </c>
    </row>
    <row r="164" spans="1:33">
      <c r="A164" s="44" t="s">
        <v>6875</v>
      </c>
      <c r="B164" s="44" t="s">
        <v>7838</v>
      </c>
      <c r="C164" s="44" t="s">
        <v>7839</v>
      </c>
      <c r="D164" s="44" t="s">
        <v>7899</v>
      </c>
      <c r="E164" s="44" t="s">
        <v>7900</v>
      </c>
      <c r="F164" s="44" t="s">
        <v>7901</v>
      </c>
      <c r="G164" s="44" t="s">
        <v>7902</v>
      </c>
      <c r="H164" s="44">
        <v>63000</v>
      </c>
      <c r="I164" s="44">
        <v>61000</v>
      </c>
      <c r="J164" s="44" t="s">
        <v>38</v>
      </c>
      <c r="K164" s="44" t="s">
        <v>7879</v>
      </c>
      <c r="L164" s="44" t="s">
        <v>6940</v>
      </c>
      <c r="M164" s="44" t="s">
        <v>287</v>
      </c>
      <c r="N164" s="44" t="s">
        <v>6924</v>
      </c>
      <c r="O164" s="44" t="s">
        <v>7880</v>
      </c>
      <c r="P164" s="44" t="s">
        <v>7822</v>
      </c>
      <c r="Q164" s="44" t="s">
        <v>6885</v>
      </c>
      <c r="R164" s="44" t="s">
        <v>63</v>
      </c>
      <c r="S164" s="44" t="s">
        <v>6886</v>
      </c>
      <c r="T164" s="44" t="s">
        <v>7846</v>
      </c>
      <c r="U164" s="44" t="s">
        <v>7881</v>
      </c>
      <c r="V164" s="44" t="s">
        <v>46</v>
      </c>
      <c r="W164" s="44" t="s">
        <v>46</v>
      </c>
      <c r="X164" s="44" t="s">
        <v>7882</v>
      </c>
      <c r="Y164" s="44" t="s">
        <v>6981</v>
      </c>
      <c r="Z164" s="44" t="s">
        <v>6957</v>
      </c>
      <c r="AA164" s="44" t="s">
        <v>7903</v>
      </c>
      <c r="AB164" s="44" t="s">
        <v>7541</v>
      </c>
      <c r="AC164" s="44" t="s">
        <v>46</v>
      </c>
      <c r="AD164" s="44" t="s">
        <v>46</v>
      </c>
      <c r="AE164" s="44" t="s">
        <v>6981</v>
      </c>
      <c r="AF164" s="44">
        <v>5</v>
      </c>
      <c r="AG164" s="44">
        <v>2000</v>
      </c>
    </row>
    <row r="165" spans="1:33">
      <c r="A165" s="44" t="s">
        <v>6875</v>
      </c>
      <c r="B165" s="44" t="s">
        <v>7838</v>
      </c>
      <c r="C165" s="44" t="s">
        <v>7839</v>
      </c>
      <c r="D165" s="44" t="s">
        <v>7904</v>
      </c>
      <c r="E165" s="44" t="s">
        <v>7905</v>
      </c>
      <c r="F165" s="44" t="s">
        <v>7906</v>
      </c>
      <c r="G165" s="44" t="s">
        <v>7907</v>
      </c>
      <c r="H165" s="44">
        <v>78000</v>
      </c>
      <c r="I165" s="44">
        <v>72800</v>
      </c>
      <c r="J165" s="44" t="s">
        <v>38</v>
      </c>
      <c r="K165" s="44" t="s">
        <v>7879</v>
      </c>
      <c r="L165" s="44" t="s">
        <v>6940</v>
      </c>
      <c r="M165" s="44" t="s">
        <v>287</v>
      </c>
      <c r="N165" s="44" t="s">
        <v>7727</v>
      </c>
      <c r="O165" s="44" t="s">
        <v>7908</v>
      </c>
      <c r="P165" s="44" t="s">
        <v>7822</v>
      </c>
      <c r="Q165" s="44" t="s">
        <v>6885</v>
      </c>
      <c r="R165" s="44" t="s">
        <v>63</v>
      </c>
      <c r="S165" s="44" t="s">
        <v>6886</v>
      </c>
      <c r="T165" s="44" t="s">
        <v>7846</v>
      </c>
      <c r="U165" s="44" t="s">
        <v>7881</v>
      </c>
      <c r="V165" s="44" t="s">
        <v>46</v>
      </c>
      <c r="W165" s="44" t="s">
        <v>46</v>
      </c>
      <c r="X165" s="44" t="s">
        <v>7882</v>
      </c>
      <c r="Y165" s="44" t="s">
        <v>7051</v>
      </c>
      <c r="Z165" s="44" t="s">
        <v>7540</v>
      </c>
      <c r="AA165" s="44" t="s">
        <v>7909</v>
      </c>
      <c r="AB165" s="44" t="s">
        <v>7541</v>
      </c>
      <c r="AC165" s="44" t="s">
        <v>46</v>
      </c>
      <c r="AD165" s="44" t="s">
        <v>46</v>
      </c>
      <c r="AE165" s="44" t="s">
        <v>7051</v>
      </c>
      <c r="AF165" s="44">
        <v>6.3</v>
      </c>
      <c r="AG165" s="44">
        <v>2000</v>
      </c>
    </row>
    <row r="166" spans="1:33">
      <c r="A166" s="44" t="s">
        <v>6875</v>
      </c>
      <c r="B166" s="44" t="s">
        <v>7838</v>
      </c>
      <c r="C166" s="44" t="s">
        <v>7839</v>
      </c>
      <c r="D166" s="44" t="s">
        <v>7910</v>
      </c>
      <c r="E166" s="44" t="s">
        <v>7911</v>
      </c>
      <c r="F166" s="44" t="s">
        <v>7912</v>
      </c>
      <c r="G166" s="44" t="s">
        <v>7913</v>
      </c>
      <c r="H166" s="44">
        <v>84000</v>
      </c>
      <c r="I166" s="44">
        <v>77900</v>
      </c>
      <c r="J166" s="44" t="s">
        <v>38</v>
      </c>
      <c r="K166" s="44" t="s">
        <v>7879</v>
      </c>
      <c r="L166" s="44" t="s">
        <v>6940</v>
      </c>
      <c r="M166" s="44" t="s">
        <v>287</v>
      </c>
      <c r="N166" s="44" t="s">
        <v>7867</v>
      </c>
      <c r="O166" s="44" t="s">
        <v>7908</v>
      </c>
      <c r="P166" s="44" t="s">
        <v>7822</v>
      </c>
      <c r="Q166" s="44" t="s">
        <v>6885</v>
      </c>
      <c r="R166" s="44" t="s">
        <v>63</v>
      </c>
      <c r="S166" s="44" t="s">
        <v>6886</v>
      </c>
      <c r="T166" s="44" t="s">
        <v>7846</v>
      </c>
      <c r="U166" s="44" t="s">
        <v>7881</v>
      </c>
      <c r="V166" s="44" t="s">
        <v>46</v>
      </c>
      <c r="W166" s="44" t="s">
        <v>46</v>
      </c>
      <c r="X166" s="44" t="s">
        <v>7882</v>
      </c>
      <c r="Y166" s="44" t="s">
        <v>6988</v>
      </c>
      <c r="Z166" s="44" t="s">
        <v>7454</v>
      </c>
      <c r="AA166" s="44" t="s">
        <v>7599</v>
      </c>
      <c r="AB166" s="44" t="s">
        <v>7541</v>
      </c>
      <c r="AC166" s="44" t="s">
        <v>46</v>
      </c>
      <c r="AD166" s="44" t="s">
        <v>46</v>
      </c>
      <c r="AE166" s="44" t="s">
        <v>6988</v>
      </c>
      <c r="AF166" s="44">
        <v>7.2</v>
      </c>
      <c r="AG166" s="44">
        <v>2000</v>
      </c>
    </row>
    <row r="167" spans="1:33">
      <c r="A167" s="44" t="s">
        <v>6875</v>
      </c>
      <c r="B167" s="44" t="s">
        <v>7838</v>
      </c>
      <c r="C167" s="44" t="s">
        <v>7839</v>
      </c>
      <c r="D167" s="44" t="s">
        <v>7914</v>
      </c>
      <c r="E167" s="44" t="s">
        <v>7915</v>
      </c>
      <c r="F167" s="44" t="s">
        <v>7916</v>
      </c>
      <c r="G167" s="44" t="s">
        <v>7917</v>
      </c>
      <c r="H167" s="44">
        <v>90000</v>
      </c>
      <c r="I167" s="44">
        <v>83800</v>
      </c>
      <c r="J167" s="44" t="s">
        <v>38</v>
      </c>
      <c r="K167" s="44" t="s">
        <v>7879</v>
      </c>
      <c r="L167" s="44" t="s">
        <v>6940</v>
      </c>
      <c r="M167" s="44" t="s">
        <v>287</v>
      </c>
      <c r="N167" s="44" t="s">
        <v>7445</v>
      </c>
      <c r="O167" s="44" t="s">
        <v>7908</v>
      </c>
      <c r="P167" s="44" t="s">
        <v>7822</v>
      </c>
      <c r="Q167" s="44" t="s">
        <v>6885</v>
      </c>
      <c r="R167" s="44" t="s">
        <v>63</v>
      </c>
      <c r="S167" s="44" t="s">
        <v>6886</v>
      </c>
      <c r="T167" s="44" t="s">
        <v>7846</v>
      </c>
      <c r="U167" s="44" t="s">
        <v>7881</v>
      </c>
      <c r="V167" s="44" t="s">
        <v>46</v>
      </c>
      <c r="W167" s="44" t="s">
        <v>46</v>
      </c>
      <c r="X167" s="44" t="s">
        <v>7882</v>
      </c>
      <c r="Y167" s="44" t="s">
        <v>7454</v>
      </c>
      <c r="Z167" s="44" t="s">
        <v>7675</v>
      </c>
      <c r="AA167" s="44" t="s">
        <v>7903</v>
      </c>
      <c r="AB167" s="44" t="s">
        <v>7541</v>
      </c>
      <c r="AC167" s="44" t="s">
        <v>46</v>
      </c>
      <c r="AD167" s="44" t="s">
        <v>46</v>
      </c>
      <c r="AE167" s="44" t="s">
        <v>7454</v>
      </c>
      <c r="AF167" s="44">
        <v>8</v>
      </c>
      <c r="AG167" s="44">
        <v>2000</v>
      </c>
    </row>
    <row r="168" spans="1:33">
      <c r="A168" s="44" t="s">
        <v>6875</v>
      </c>
      <c r="B168" s="44" t="s">
        <v>7838</v>
      </c>
      <c r="C168" s="44" t="s">
        <v>7839</v>
      </c>
      <c r="D168" s="44" t="s">
        <v>7918</v>
      </c>
      <c r="E168" s="44" t="s">
        <v>7919</v>
      </c>
      <c r="F168" s="44" t="s">
        <v>7920</v>
      </c>
      <c r="G168" s="44" t="s">
        <v>7921</v>
      </c>
      <c r="H168" s="44">
        <v>105000</v>
      </c>
      <c r="I168" s="44">
        <v>99000</v>
      </c>
      <c r="J168" s="44" t="s">
        <v>38</v>
      </c>
      <c r="K168" s="44" t="s">
        <v>7922</v>
      </c>
      <c r="L168" s="44" t="s">
        <v>6940</v>
      </c>
      <c r="M168" s="44" t="s">
        <v>287</v>
      </c>
      <c r="N168" s="44" t="s">
        <v>7923</v>
      </c>
      <c r="O168" s="44" t="s">
        <v>7908</v>
      </c>
      <c r="P168" s="44" t="s">
        <v>7822</v>
      </c>
      <c r="Q168" s="44" t="s">
        <v>6885</v>
      </c>
      <c r="R168" s="44" t="s">
        <v>63</v>
      </c>
      <c r="S168" s="44" t="s">
        <v>6886</v>
      </c>
      <c r="T168" s="44" t="s">
        <v>7846</v>
      </c>
      <c r="U168" s="44" t="s">
        <v>7881</v>
      </c>
      <c r="V168" s="44" t="s">
        <v>46</v>
      </c>
      <c r="W168" s="44" t="s">
        <v>46</v>
      </c>
      <c r="X168" s="44" t="s">
        <v>7924</v>
      </c>
      <c r="Y168" s="44" t="s">
        <v>7925</v>
      </c>
      <c r="Z168" s="44" t="s">
        <v>7926</v>
      </c>
      <c r="AA168" s="44" t="s">
        <v>7927</v>
      </c>
      <c r="AB168" s="44" t="s">
        <v>7541</v>
      </c>
      <c r="AC168" s="44" t="s">
        <v>46</v>
      </c>
      <c r="AD168" s="44" t="s">
        <v>46</v>
      </c>
      <c r="AE168" s="44" t="s">
        <v>7925</v>
      </c>
      <c r="AF168" s="44">
        <v>9.6</v>
      </c>
      <c r="AG168" s="44">
        <v>2000</v>
      </c>
    </row>
    <row r="169" spans="1:33">
      <c r="A169" s="44" t="s">
        <v>6875</v>
      </c>
      <c r="B169" s="44" t="s">
        <v>7838</v>
      </c>
      <c r="C169" s="44" t="s">
        <v>7839</v>
      </c>
      <c r="D169" s="44" t="s">
        <v>7928</v>
      </c>
      <c r="E169" s="44" t="s">
        <v>7929</v>
      </c>
      <c r="F169" s="44" t="s">
        <v>7930</v>
      </c>
      <c r="G169" s="44" t="s">
        <v>7931</v>
      </c>
      <c r="H169" s="44">
        <v>121000</v>
      </c>
      <c r="I169" s="44">
        <v>99995</v>
      </c>
      <c r="J169" s="44" t="s">
        <v>367</v>
      </c>
      <c r="K169" s="44" t="s">
        <v>46</v>
      </c>
      <c r="L169" s="44" t="s">
        <v>7932</v>
      </c>
      <c r="M169" s="44" t="s">
        <v>287</v>
      </c>
      <c r="N169" s="44" t="s">
        <v>7933</v>
      </c>
      <c r="O169" s="44" t="s">
        <v>7934</v>
      </c>
      <c r="P169" s="44" t="s">
        <v>7822</v>
      </c>
      <c r="Q169" s="44" t="s">
        <v>6885</v>
      </c>
      <c r="R169" s="44" t="s">
        <v>63</v>
      </c>
      <c r="S169" s="44" t="s">
        <v>6886</v>
      </c>
      <c r="T169" s="44" t="s">
        <v>7846</v>
      </c>
      <c r="U169" s="44" t="s">
        <v>46</v>
      </c>
      <c r="V169" s="44" t="s">
        <v>46</v>
      </c>
      <c r="W169" s="44" t="s">
        <v>46</v>
      </c>
      <c r="X169" s="44" t="s">
        <v>7935</v>
      </c>
      <c r="Y169" s="44" t="s">
        <v>7454</v>
      </c>
      <c r="Z169" s="44" t="s">
        <v>7936</v>
      </c>
      <c r="AA169" s="44" t="s">
        <v>7898</v>
      </c>
      <c r="AB169" s="44" t="s">
        <v>7937</v>
      </c>
      <c r="AC169" s="44" t="s">
        <v>46</v>
      </c>
      <c r="AD169" s="44" t="s">
        <v>46</v>
      </c>
      <c r="AE169" s="44" t="s">
        <v>7454</v>
      </c>
      <c r="AF169" s="44">
        <v>8</v>
      </c>
      <c r="AG169" s="44">
        <v>2000</v>
      </c>
    </row>
    <row r="170" spans="1:33">
      <c r="A170" s="44" t="s">
        <v>6875</v>
      </c>
      <c r="B170" s="44" t="s">
        <v>7523</v>
      </c>
      <c r="C170" s="44" t="s">
        <v>741</v>
      </c>
      <c r="D170" s="44" t="s">
        <v>7938</v>
      </c>
      <c r="E170" s="44" t="s">
        <v>7939</v>
      </c>
      <c r="F170" s="44" t="s">
        <v>7940</v>
      </c>
      <c r="G170" s="44" t="s">
        <v>7941</v>
      </c>
      <c r="H170" s="44">
        <v>37700</v>
      </c>
      <c r="I170" s="44">
        <v>36600</v>
      </c>
      <c r="J170" s="44" t="s">
        <v>38</v>
      </c>
      <c r="K170" s="44" t="s">
        <v>7942</v>
      </c>
      <c r="L170" s="44" t="s">
        <v>6896</v>
      </c>
      <c r="M170" s="44" t="s">
        <v>287</v>
      </c>
      <c r="N170" s="44" t="s">
        <v>6924</v>
      </c>
      <c r="O170" s="44" t="s">
        <v>7943</v>
      </c>
      <c r="P170" s="44" t="s">
        <v>7944</v>
      </c>
      <c r="Q170" s="44" t="s">
        <v>6885</v>
      </c>
      <c r="R170" s="44" t="s">
        <v>63</v>
      </c>
      <c r="S170" s="44" t="s">
        <v>6886</v>
      </c>
      <c r="T170" s="44" t="s">
        <v>46</v>
      </c>
      <c r="U170" s="44" t="s">
        <v>46</v>
      </c>
      <c r="V170" s="44" t="s">
        <v>46</v>
      </c>
      <c r="W170" s="44" t="s">
        <v>46</v>
      </c>
      <c r="X170" s="44" t="s">
        <v>7945</v>
      </c>
      <c r="Y170" s="44" t="s">
        <v>6974</v>
      </c>
      <c r="Z170" s="44" t="s">
        <v>46</v>
      </c>
      <c r="AA170" s="44" t="s">
        <v>7946</v>
      </c>
      <c r="AB170" s="44" t="s">
        <v>46</v>
      </c>
      <c r="AC170" s="44" t="s">
        <v>46</v>
      </c>
      <c r="AD170" s="44" t="s">
        <v>46</v>
      </c>
      <c r="AE170" s="44" t="s">
        <v>6974</v>
      </c>
      <c r="AF170" s="44">
        <v>4.0999999999999996</v>
      </c>
      <c r="AG170" s="44">
        <v>2000</v>
      </c>
    </row>
    <row r="171" spans="1:33">
      <c r="A171" s="44" t="s">
        <v>6875</v>
      </c>
      <c r="B171" s="44" t="s">
        <v>7523</v>
      </c>
      <c r="C171" s="44" t="s">
        <v>741</v>
      </c>
      <c r="D171" s="44" t="s">
        <v>7947</v>
      </c>
      <c r="E171" s="44" t="s">
        <v>7948</v>
      </c>
      <c r="F171" s="44" t="s">
        <v>7949</v>
      </c>
      <c r="G171" s="44" t="s">
        <v>7950</v>
      </c>
      <c r="H171" s="44">
        <v>41500</v>
      </c>
      <c r="I171" s="44">
        <v>40400</v>
      </c>
      <c r="J171" s="44" t="s">
        <v>38</v>
      </c>
      <c r="K171" s="44" t="s">
        <v>7942</v>
      </c>
      <c r="L171" s="44" t="s">
        <v>6896</v>
      </c>
      <c r="M171" s="44" t="s">
        <v>287</v>
      </c>
      <c r="N171" s="44" t="s">
        <v>7604</v>
      </c>
      <c r="O171" s="44" t="s">
        <v>7943</v>
      </c>
      <c r="P171" s="44" t="s">
        <v>7944</v>
      </c>
      <c r="Q171" s="44" t="s">
        <v>6885</v>
      </c>
      <c r="R171" s="44" t="s">
        <v>63</v>
      </c>
      <c r="S171" s="44" t="s">
        <v>6886</v>
      </c>
      <c r="T171" s="44" t="s">
        <v>46</v>
      </c>
      <c r="U171" s="44" t="s">
        <v>46</v>
      </c>
      <c r="V171" s="44" t="s">
        <v>46</v>
      </c>
      <c r="W171" s="44" t="s">
        <v>46</v>
      </c>
      <c r="X171" s="44" t="s">
        <v>7945</v>
      </c>
      <c r="Y171" s="44" t="s">
        <v>6981</v>
      </c>
      <c r="Z171" s="44" t="s">
        <v>46</v>
      </c>
      <c r="AA171" s="44" t="s">
        <v>7951</v>
      </c>
      <c r="AB171" s="44" t="s">
        <v>46</v>
      </c>
      <c r="AC171" s="44" t="s">
        <v>46</v>
      </c>
      <c r="AD171" s="44" t="s">
        <v>46</v>
      </c>
      <c r="AE171" s="44" t="s">
        <v>6981</v>
      </c>
      <c r="AF171" s="44">
        <v>5</v>
      </c>
      <c r="AG171" s="44">
        <v>2000</v>
      </c>
    </row>
    <row r="172" spans="1:33">
      <c r="A172" s="44" t="s">
        <v>6875</v>
      </c>
      <c r="B172" s="44" t="s">
        <v>7523</v>
      </c>
      <c r="C172" s="44" t="s">
        <v>741</v>
      </c>
      <c r="D172" s="44" t="s">
        <v>7952</v>
      </c>
      <c r="E172" s="44" t="s">
        <v>7953</v>
      </c>
      <c r="F172" s="44" t="s">
        <v>7954</v>
      </c>
      <c r="G172" s="44" t="s">
        <v>7955</v>
      </c>
      <c r="H172" s="44">
        <v>50700</v>
      </c>
      <c r="I172" s="44">
        <v>49600</v>
      </c>
      <c r="J172" s="44" t="s">
        <v>38</v>
      </c>
      <c r="K172" s="44" t="s">
        <v>7942</v>
      </c>
      <c r="L172" s="44" t="s">
        <v>6896</v>
      </c>
      <c r="M172" s="44" t="s">
        <v>287</v>
      </c>
      <c r="N172" s="44" t="s">
        <v>6980</v>
      </c>
      <c r="O172" s="44" t="s">
        <v>7943</v>
      </c>
      <c r="P172" s="44" t="s">
        <v>7944</v>
      </c>
      <c r="Q172" s="44" t="s">
        <v>6885</v>
      </c>
      <c r="R172" s="44" t="s">
        <v>63</v>
      </c>
      <c r="S172" s="44" t="s">
        <v>6886</v>
      </c>
      <c r="T172" s="44" t="s">
        <v>46</v>
      </c>
      <c r="U172" s="44" t="s">
        <v>46</v>
      </c>
      <c r="V172" s="44" t="s">
        <v>46</v>
      </c>
      <c r="W172" s="44" t="s">
        <v>46</v>
      </c>
      <c r="X172" s="44" t="s">
        <v>7945</v>
      </c>
      <c r="Y172" s="44" t="s">
        <v>6958</v>
      </c>
      <c r="Z172" s="44" t="s">
        <v>46</v>
      </c>
      <c r="AA172" s="44" t="s">
        <v>7956</v>
      </c>
      <c r="AB172" s="44" t="s">
        <v>46</v>
      </c>
      <c r="AC172" s="44" t="s">
        <v>46</v>
      </c>
      <c r="AD172" s="44" t="s">
        <v>46</v>
      </c>
      <c r="AE172" s="44" t="s">
        <v>6958</v>
      </c>
      <c r="AF172" s="44">
        <v>6</v>
      </c>
      <c r="AG172" s="44">
        <v>2000</v>
      </c>
    </row>
    <row r="173" spans="1:33">
      <c r="A173" s="44" t="s">
        <v>6875</v>
      </c>
      <c r="B173" s="44" t="s">
        <v>7523</v>
      </c>
      <c r="C173" s="44" t="s">
        <v>741</v>
      </c>
      <c r="D173" s="44" t="s">
        <v>7957</v>
      </c>
      <c r="E173" s="44" t="s">
        <v>7958</v>
      </c>
      <c r="F173" s="44" t="s">
        <v>7959</v>
      </c>
      <c r="G173" s="44" t="s">
        <v>7960</v>
      </c>
      <c r="H173" s="44">
        <v>37700</v>
      </c>
      <c r="I173" s="44">
        <v>36600</v>
      </c>
      <c r="J173" s="44" t="s">
        <v>38</v>
      </c>
      <c r="K173" s="44" t="s">
        <v>7942</v>
      </c>
      <c r="L173" s="44" t="s">
        <v>6896</v>
      </c>
      <c r="M173" s="44" t="s">
        <v>287</v>
      </c>
      <c r="N173" s="44" t="s">
        <v>6924</v>
      </c>
      <c r="O173" s="44" t="s">
        <v>7943</v>
      </c>
      <c r="P173" s="44" t="s">
        <v>7944</v>
      </c>
      <c r="Q173" s="44" t="s">
        <v>6885</v>
      </c>
      <c r="R173" s="44" t="s">
        <v>63</v>
      </c>
      <c r="S173" s="44" t="s">
        <v>6886</v>
      </c>
      <c r="T173" s="44" t="s">
        <v>46</v>
      </c>
      <c r="U173" s="44" t="s">
        <v>46</v>
      </c>
      <c r="V173" s="44" t="s">
        <v>46</v>
      </c>
      <c r="W173" s="44" t="s">
        <v>46</v>
      </c>
      <c r="X173" s="44" t="s">
        <v>7945</v>
      </c>
      <c r="Y173" s="44" t="s">
        <v>6974</v>
      </c>
      <c r="Z173" s="44" t="s">
        <v>46</v>
      </c>
      <c r="AA173" s="44" t="s">
        <v>7946</v>
      </c>
      <c r="AB173" s="44" t="s">
        <v>46</v>
      </c>
      <c r="AC173" s="44" t="s">
        <v>46</v>
      </c>
      <c r="AD173" s="44" t="s">
        <v>46</v>
      </c>
      <c r="AE173" s="44" t="s">
        <v>6974</v>
      </c>
      <c r="AF173" s="44">
        <v>4.0999999999999996</v>
      </c>
      <c r="AG173" s="44">
        <v>2000</v>
      </c>
    </row>
    <row r="174" spans="1:33">
      <c r="A174" s="44" t="s">
        <v>6875</v>
      </c>
      <c r="B174" s="44" t="s">
        <v>7523</v>
      </c>
      <c r="C174" s="44" t="s">
        <v>741</v>
      </c>
      <c r="D174" s="44" t="s">
        <v>7961</v>
      </c>
      <c r="E174" s="44" t="s">
        <v>7962</v>
      </c>
      <c r="F174" s="44" t="s">
        <v>7963</v>
      </c>
      <c r="G174" s="44" t="s">
        <v>7964</v>
      </c>
      <c r="H174" s="44">
        <v>41500</v>
      </c>
      <c r="I174" s="44">
        <v>40400</v>
      </c>
      <c r="J174" s="44" t="s">
        <v>38</v>
      </c>
      <c r="K174" s="44" t="s">
        <v>7942</v>
      </c>
      <c r="L174" s="44" t="s">
        <v>6896</v>
      </c>
      <c r="M174" s="44" t="s">
        <v>287</v>
      </c>
      <c r="N174" s="44" t="s">
        <v>7604</v>
      </c>
      <c r="O174" s="44" t="s">
        <v>7943</v>
      </c>
      <c r="P174" s="44" t="s">
        <v>7944</v>
      </c>
      <c r="Q174" s="44" t="s">
        <v>6885</v>
      </c>
      <c r="R174" s="44" t="s">
        <v>63</v>
      </c>
      <c r="S174" s="44" t="s">
        <v>6886</v>
      </c>
      <c r="T174" s="44" t="s">
        <v>46</v>
      </c>
      <c r="U174" s="44" t="s">
        <v>46</v>
      </c>
      <c r="V174" s="44" t="s">
        <v>46</v>
      </c>
      <c r="W174" s="44" t="s">
        <v>46</v>
      </c>
      <c r="X174" s="44" t="s">
        <v>7945</v>
      </c>
      <c r="Y174" s="44" t="s">
        <v>6981</v>
      </c>
      <c r="Z174" s="44" t="s">
        <v>46</v>
      </c>
      <c r="AA174" s="44" t="s">
        <v>7951</v>
      </c>
      <c r="AB174" s="44" t="s">
        <v>46</v>
      </c>
      <c r="AC174" s="44" t="s">
        <v>46</v>
      </c>
      <c r="AD174" s="44" t="s">
        <v>46</v>
      </c>
      <c r="AE174" s="44" t="s">
        <v>6981</v>
      </c>
      <c r="AF174" s="44">
        <v>5</v>
      </c>
      <c r="AG174" s="44">
        <v>2000</v>
      </c>
    </row>
    <row r="175" spans="1:33">
      <c r="A175" s="44" t="s">
        <v>6875</v>
      </c>
      <c r="B175" s="44" t="s">
        <v>7523</v>
      </c>
      <c r="C175" s="44" t="s">
        <v>741</v>
      </c>
      <c r="D175" s="44" t="s">
        <v>7965</v>
      </c>
      <c r="E175" s="44" t="s">
        <v>7966</v>
      </c>
      <c r="F175" s="44" t="s">
        <v>7967</v>
      </c>
      <c r="G175" s="44" t="s">
        <v>7968</v>
      </c>
      <c r="H175" s="44">
        <v>50700</v>
      </c>
      <c r="I175" s="44">
        <v>49600</v>
      </c>
      <c r="J175" s="44" t="s">
        <v>38</v>
      </c>
      <c r="K175" s="44" t="s">
        <v>7942</v>
      </c>
      <c r="L175" s="44" t="s">
        <v>6896</v>
      </c>
      <c r="M175" s="44" t="s">
        <v>287</v>
      </c>
      <c r="N175" s="44" t="s">
        <v>6980</v>
      </c>
      <c r="O175" s="44" t="s">
        <v>7943</v>
      </c>
      <c r="P175" s="44" t="s">
        <v>7944</v>
      </c>
      <c r="Q175" s="44" t="s">
        <v>6885</v>
      </c>
      <c r="R175" s="44" t="s">
        <v>63</v>
      </c>
      <c r="S175" s="44" t="s">
        <v>6886</v>
      </c>
      <c r="T175" s="44" t="s">
        <v>46</v>
      </c>
      <c r="U175" s="44" t="s">
        <v>46</v>
      </c>
      <c r="V175" s="44" t="s">
        <v>46</v>
      </c>
      <c r="W175" s="44" t="s">
        <v>46</v>
      </c>
      <c r="X175" s="44" t="s">
        <v>7945</v>
      </c>
      <c r="Y175" s="44" t="s">
        <v>6958</v>
      </c>
      <c r="Z175" s="44" t="s">
        <v>46</v>
      </c>
      <c r="AA175" s="44" t="s">
        <v>7956</v>
      </c>
      <c r="AB175" s="44" t="s">
        <v>46</v>
      </c>
      <c r="AC175" s="44" t="s">
        <v>46</v>
      </c>
      <c r="AD175" s="44" t="s">
        <v>46</v>
      </c>
      <c r="AE175" s="44" t="s">
        <v>6958</v>
      </c>
      <c r="AF175" s="44">
        <v>6</v>
      </c>
      <c r="AG175" s="44">
        <v>2000</v>
      </c>
    </row>
    <row r="176" spans="1:33">
      <c r="A176" s="44" t="s">
        <v>6875</v>
      </c>
      <c r="B176" s="44" t="s">
        <v>7523</v>
      </c>
      <c r="C176" s="44" t="s">
        <v>1405</v>
      </c>
      <c r="D176" s="44" t="s">
        <v>7969</v>
      </c>
      <c r="E176" s="44" t="s">
        <v>7970</v>
      </c>
      <c r="F176" s="44" t="s">
        <v>7971</v>
      </c>
      <c r="G176" s="44" t="s">
        <v>7972</v>
      </c>
      <c r="H176" s="44">
        <v>25290</v>
      </c>
      <c r="I176" s="44">
        <v>24900</v>
      </c>
      <c r="J176" s="44" t="s">
        <v>38</v>
      </c>
      <c r="K176" s="44" t="s">
        <v>7973</v>
      </c>
      <c r="L176" s="44" t="s">
        <v>6896</v>
      </c>
      <c r="M176" s="44" t="s">
        <v>287</v>
      </c>
      <c r="N176" s="44" t="s">
        <v>7537</v>
      </c>
      <c r="O176" s="44" t="s">
        <v>7974</v>
      </c>
      <c r="P176" s="44" t="s">
        <v>7975</v>
      </c>
      <c r="Q176" s="44" t="s">
        <v>6885</v>
      </c>
      <c r="R176" s="44" t="s">
        <v>63</v>
      </c>
      <c r="S176" s="44" t="s">
        <v>7976</v>
      </c>
      <c r="T176" s="44" t="s">
        <v>46</v>
      </c>
      <c r="U176" s="44" t="s">
        <v>46</v>
      </c>
      <c r="V176" s="44" t="s">
        <v>46</v>
      </c>
      <c r="W176" s="44" t="s">
        <v>46</v>
      </c>
      <c r="X176" s="44" t="s">
        <v>7977</v>
      </c>
      <c r="Y176" s="44" t="s">
        <v>7231</v>
      </c>
      <c r="Z176" s="44" t="s">
        <v>46</v>
      </c>
      <c r="AA176" s="44" t="s">
        <v>7978</v>
      </c>
      <c r="AB176" s="44" t="s">
        <v>46</v>
      </c>
      <c r="AC176" s="44" t="s">
        <v>46</v>
      </c>
      <c r="AD176" s="44" t="s">
        <v>46</v>
      </c>
      <c r="AE176" s="44" t="s">
        <v>7231</v>
      </c>
      <c r="AF176" s="44">
        <v>2.5</v>
      </c>
      <c r="AG176" s="44">
        <v>1600</v>
      </c>
    </row>
    <row r="177" spans="1:33">
      <c r="A177" s="44" t="s">
        <v>6875</v>
      </c>
      <c r="B177" s="44" t="s">
        <v>7523</v>
      </c>
      <c r="C177" s="44" t="s">
        <v>1405</v>
      </c>
      <c r="D177" s="44" t="s">
        <v>7979</v>
      </c>
      <c r="E177" s="44" t="s">
        <v>7980</v>
      </c>
      <c r="F177" s="44" t="s">
        <v>7981</v>
      </c>
      <c r="G177" s="44" t="s">
        <v>7982</v>
      </c>
      <c r="H177" s="44">
        <v>28290</v>
      </c>
      <c r="I177" s="44">
        <v>27621</v>
      </c>
      <c r="J177" s="44" t="s">
        <v>38</v>
      </c>
      <c r="K177" s="44" t="s">
        <v>7973</v>
      </c>
      <c r="L177" s="44" t="s">
        <v>6896</v>
      </c>
      <c r="M177" s="44" t="s">
        <v>287</v>
      </c>
      <c r="N177" s="44" t="s">
        <v>7520</v>
      </c>
      <c r="O177" s="44" t="s">
        <v>7974</v>
      </c>
      <c r="P177" s="44" t="s">
        <v>7975</v>
      </c>
      <c r="Q177" s="44" t="s">
        <v>6885</v>
      </c>
      <c r="R177" s="44" t="s">
        <v>63</v>
      </c>
      <c r="S177" s="44" t="s">
        <v>7976</v>
      </c>
      <c r="T177" s="44" t="s">
        <v>46</v>
      </c>
      <c r="U177" s="44" t="s">
        <v>46</v>
      </c>
      <c r="V177" s="44" t="s">
        <v>46</v>
      </c>
      <c r="W177" s="44" t="s">
        <v>46</v>
      </c>
      <c r="X177" s="44" t="s">
        <v>7977</v>
      </c>
      <c r="Y177" s="44" t="s">
        <v>6944</v>
      </c>
      <c r="Z177" s="44" t="s">
        <v>46</v>
      </c>
      <c r="AA177" s="44" t="s">
        <v>7983</v>
      </c>
      <c r="AB177" s="44" t="s">
        <v>46</v>
      </c>
      <c r="AC177" s="44" t="s">
        <v>46</v>
      </c>
      <c r="AD177" s="44" t="s">
        <v>46</v>
      </c>
      <c r="AE177" s="44" t="s">
        <v>6944</v>
      </c>
      <c r="AF177" s="44">
        <v>2.8</v>
      </c>
      <c r="AG177" s="44">
        <v>1600</v>
      </c>
    </row>
    <row r="178" spans="1:33">
      <c r="A178" s="44" t="s">
        <v>6875</v>
      </c>
      <c r="B178" s="44" t="s">
        <v>7523</v>
      </c>
      <c r="C178" s="44" t="s">
        <v>1405</v>
      </c>
      <c r="D178" s="44" t="s">
        <v>7984</v>
      </c>
      <c r="E178" s="44" t="s">
        <v>7985</v>
      </c>
      <c r="F178" s="44" t="s">
        <v>7986</v>
      </c>
      <c r="G178" s="44" t="s">
        <v>7987</v>
      </c>
      <c r="H178" s="44">
        <v>34000</v>
      </c>
      <c r="I178" s="44">
        <v>32998</v>
      </c>
      <c r="J178" s="44" t="s">
        <v>38</v>
      </c>
      <c r="K178" s="44" t="s">
        <v>7973</v>
      </c>
      <c r="L178" s="44" t="s">
        <v>6896</v>
      </c>
      <c r="M178" s="44" t="s">
        <v>287</v>
      </c>
      <c r="N178" s="44" t="s">
        <v>7710</v>
      </c>
      <c r="O178" s="44" t="s">
        <v>7974</v>
      </c>
      <c r="P178" s="44" t="s">
        <v>7975</v>
      </c>
      <c r="Q178" s="44" t="s">
        <v>6885</v>
      </c>
      <c r="R178" s="44" t="s">
        <v>63</v>
      </c>
      <c r="S178" s="44" t="s">
        <v>7976</v>
      </c>
      <c r="T178" s="44" t="s">
        <v>46</v>
      </c>
      <c r="U178" s="44" t="s">
        <v>46</v>
      </c>
      <c r="V178" s="44" t="s">
        <v>46</v>
      </c>
      <c r="W178" s="44" t="s">
        <v>46</v>
      </c>
      <c r="X178" s="44" t="s">
        <v>7977</v>
      </c>
      <c r="Y178" s="44" t="s">
        <v>6917</v>
      </c>
      <c r="Z178" s="44" t="s">
        <v>46</v>
      </c>
      <c r="AA178" s="44" t="s">
        <v>7988</v>
      </c>
      <c r="AB178" s="44" t="s">
        <v>46</v>
      </c>
      <c r="AC178" s="44" t="s">
        <v>46</v>
      </c>
      <c r="AD178" s="44" t="s">
        <v>46</v>
      </c>
      <c r="AE178" s="44" t="s">
        <v>6917</v>
      </c>
      <c r="AF178" s="44">
        <v>3.6</v>
      </c>
      <c r="AG178" s="44">
        <v>2000</v>
      </c>
    </row>
    <row r="179" spans="1:33">
      <c r="A179" s="44" t="s">
        <v>6875</v>
      </c>
      <c r="B179" s="44" t="s">
        <v>7523</v>
      </c>
      <c r="C179" s="44" t="s">
        <v>1405</v>
      </c>
      <c r="D179" s="44" t="s">
        <v>7989</v>
      </c>
      <c r="E179" s="44" t="s">
        <v>7990</v>
      </c>
      <c r="F179" s="44" t="s">
        <v>7991</v>
      </c>
      <c r="G179" s="44" t="s">
        <v>7992</v>
      </c>
      <c r="H179" s="44">
        <v>38800</v>
      </c>
      <c r="I179" s="44">
        <v>37260</v>
      </c>
      <c r="J179" s="44" t="s">
        <v>38</v>
      </c>
      <c r="K179" s="44" t="s">
        <v>7993</v>
      </c>
      <c r="L179" s="44" t="s">
        <v>6896</v>
      </c>
      <c r="M179" s="44" t="s">
        <v>287</v>
      </c>
      <c r="N179" s="44" t="s">
        <v>6916</v>
      </c>
      <c r="O179" s="44" t="s">
        <v>7994</v>
      </c>
      <c r="P179" s="44" t="s">
        <v>7975</v>
      </c>
      <c r="Q179" s="44" t="s">
        <v>6885</v>
      </c>
      <c r="R179" s="44" t="s">
        <v>63</v>
      </c>
      <c r="S179" s="44" t="s">
        <v>7976</v>
      </c>
      <c r="T179" s="44" t="s">
        <v>46</v>
      </c>
      <c r="U179" s="44" t="s">
        <v>46</v>
      </c>
      <c r="V179" s="44" t="s">
        <v>46</v>
      </c>
      <c r="W179" s="44" t="s">
        <v>46</v>
      </c>
      <c r="X179" s="44" t="s">
        <v>7977</v>
      </c>
      <c r="Y179" s="44" t="s">
        <v>6974</v>
      </c>
      <c r="Z179" s="44" t="s">
        <v>46</v>
      </c>
      <c r="AA179" s="44" t="s">
        <v>7995</v>
      </c>
      <c r="AB179" s="44" t="s">
        <v>46</v>
      </c>
      <c r="AC179" s="44" t="s">
        <v>46</v>
      </c>
      <c r="AD179" s="44" t="s">
        <v>46</v>
      </c>
      <c r="AE179" s="44" t="s">
        <v>6974</v>
      </c>
      <c r="AF179" s="44">
        <v>4.0999999999999996</v>
      </c>
      <c r="AG179" s="44">
        <v>2000</v>
      </c>
    </row>
    <row r="180" spans="1:33">
      <c r="A180" s="44" t="s">
        <v>6875</v>
      </c>
      <c r="B180" s="44" t="s">
        <v>7523</v>
      </c>
      <c r="C180" s="44" t="s">
        <v>1405</v>
      </c>
      <c r="D180" s="44" t="s">
        <v>7996</v>
      </c>
      <c r="E180" s="44" t="s">
        <v>7997</v>
      </c>
      <c r="F180" s="44" t="s">
        <v>7998</v>
      </c>
      <c r="G180" s="44" t="s">
        <v>7999</v>
      </c>
      <c r="H180" s="44">
        <v>42990</v>
      </c>
      <c r="I180" s="44">
        <v>41010</v>
      </c>
      <c r="J180" s="44" t="s">
        <v>38</v>
      </c>
      <c r="K180" s="44" t="s">
        <v>7993</v>
      </c>
      <c r="L180" s="44" t="s">
        <v>6896</v>
      </c>
      <c r="M180" s="44" t="s">
        <v>287</v>
      </c>
      <c r="N180" s="44" t="s">
        <v>7604</v>
      </c>
      <c r="O180" s="44" t="s">
        <v>7994</v>
      </c>
      <c r="P180" s="44" t="s">
        <v>7975</v>
      </c>
      <c r="Q180" s="44" t="s">
        <v>6885</v>
      </c>
      <c r="R180" s="44" t="s">
        <v>63</v>
      </c>
      <c r="S180" s="44" t="s">
        <v>7976</v>
      </c>
      <c r="T180" s="44" t="s">
        <v>46</v>
      </c>
      <c r="U180" s="44" t="s">
        <v>46</v>
      </c>
      <c r="V180" s="44" t="s">
        <v>46</v>
      </c>
      <c r="W180" s="44" t="s">
        <v>46</v>
      </c>
      <c r="X180" s="44" t="s">
        <v>7977</v>
      </c>
      <c r="Y180" s="44" t="s">
        <v>6981</v>
      </c>
      <c r="Z180" s="44" t="s">
        <v>46</v>
      </c>
      <c r="AA180" s="44" t="s">
        <v>8000</v>
      </c>
      <c r="AB180" s="44" t="s">
        <v>46</v>
      </c>
      <c r="AC180" s="44" t="s">
        <v>46</v>
      </c>
      <c r="AD180" s="44" t="s">
        <v>46</v>
      </c>
      <c r="AE180" s="44" t="s">
        <v>6981</v>
      </c>
      <c r="AF180" s="44">
        <v>5</v>
      </c>
      <c r="AG180" s="44">
        <v>2000</v>
      </c>
    </row>
    <row r="181" spans="1:33">
      <c r="A181" s="44" t="s">
        <v>6875</v>
      </c>
      <c r="B181" s="44" t="s">
        <v>7523</v>
      </c>
      <c r="C181" s="44" t="s">
        <v>692</v>
      </c>
      <c r="D181" s="44" t="s">
        <v>8001</v>
      </c>
      <c r="E181" s="44" t="s">
        <v>8002</v>
      </c>
      <c r="F181" s="44" t="s">
        <v>8003</v>
      </c>
      <c r="G181" s="44" t="s">
        <v>8004</v>
      </c>
      <c r="H181" s="44">
        <v>27900</v>
      </c>
      <c r="I181" s="44">
        <v>21980</v>
      </c>
      <c r="J181" s="44" t="s">
        <v>38</v>
      </c>
      <c r="K181" s="44" t="s">
        <v>8005</v>
      </c>
      <c r="L181" s="44" t="s">
        <v>6940</v>
      </c>
      <c r="M181" s="44" t="s">
        <v>287</v>
      </c>
      <c r="N181" s="44" t="s">
        <v>6908</v>
      </c>
      <c r="O181" s="44" t="s">
        <v>7770</v>
      </c>
      <c r="P181" s="44" t="s">
        <v>61</v>
      </c>
      <c r="Q181" s="44" t="s">
        <v>6885</v>
      </c>
      <c r="R181" s="44" t="s">
        <v>63</v>
      </c>
      <c r="S181" s="44" t="s">
        <v>7976</v>
      </c>
      <c r="T181" s="44" t="s">
        <v>46</v>
      </c>
      <c r="U181" s="44" t="s">
        <v>46</v>
      </c>
      <c r="V181" s="44" t="s">
        <v>46</v>
      </c>
      <c r="W181" s="44" t="s">
        <v>46</v>
      </c>
      <c r="X181" s="44" t="s">
        <v>8006</v>
      </c>
      <c r="Y181" s="44" t="s">
        <v>6944</v>
      </c>
      <c r="Z181" s="44" t="s">
        <v>7020</v>
      </c>
      <c r="AA181" s="44" t="s">
        <v>7029</v>
      </c>
      <c r="AB181" s="44" t="s">
        <v>7541</v>
      </c>
      <c r="AC181" s="44" t="s">
        <v>46</v>
      </c>
      <c r="AD181" s="44" t="s">
        <v>46</v>
      </c>
      <c r="AE181" s="44" t="s">
        <v>6944</v>
      </c>
      <c r="AF181" s="44">
        <v>2.8</v>
      </c>
      <c r="AG181" s="44">
        <v>1600</v>
      </c>
    </row>
    <row r="182" spans="1:33">
      <c r="A182" s="44" t="s">
        <v>6875</v>
      </c>
      <c r="B182" s="44" t="s">
        <v>7523</v>
      </c>
      <c r="C182" s="44" t="s">
        <v>692</v>
      </c>
      <c r="D182" s="44" t="s">
        <v>8007</v>
      </c>
      <c r="E182" s="44" t="s">
        <v>8008</v>
      </c>
      <c r="F182" s="44" t="s">
        <v>8009</v>
      </c>
      <c r="G182" s="44" t="s">
        <v>8010</v>
      </c>
      <c r="H182" s="44">
        <v>34900</v>
      </c>
      <c r="I182" s="44">
        <v>27500</v>
      </c>
      <c r="J182" s="44" t="s">
        <v>38</v>
      </c>
      <c r="K182" s="44" t="s">
        <v>8011</v>
      </c>
      <c r="L182" s="44" t="s">
        <v>6940</v>
      </c>
      <c r="M182" s="44" t="s">
        <v>287</v>
      </c>
      <c r="N182" s="44" t="s">
        <v>6924</v>
      </c>
      <c r="O182" s="44" t="s">
        <v>7780</v>
      </c>
      <c r="P182" s="44" t="s">
        <v>61</v>
      </c>
      <c r="Q182" s="44" t="s">
        <v>6885</v>
      </c>
      <c r="R182" s="44" t="s">
        <v>63</v>
      </c>
      <c r="S182" s="44" t="s">
        <v>7976</v>
      </c>
      <c r="T182" s="44" t="s">
        <v>46</v>
      </c>
      <c r="U182" s="44" t="s">
        <v>46</v>
      </c>
      <c r="V182" s="44" t="s">
        <v>46</v>
      </c>
      <c r="W182" s="44" t="s">
        <v>46</v>
      </c>
      <c r="X182" s="44" t="s">
        <v>8006</v>
      </c>
      <c r="Y182" s="44" t="s">
        <v>6974</v>
      </c>
      <c r="Z182" s="44" t="s">
        <v>7761</v>
      </c>
      <c r="AA182" s="44" t="s">
        <v>7057</v>
      </c>
      <c r="AB182" s="44" t="s">
        <v>7541</v>
      </c>
      <c r="AC182" s="44" t="s">
        <v>46</v>
      </c>
      <c r="AD182" s="44" t="s">
        <v>46</v>
      </c>
      <c r="AE182" s="44" t="s">
        <v>6974</v>
      </c>
      <c r="AF182" s="44">
        <v>4.0999999999999996</v>
      </c>
      <c r="AG182" s="44">
        <v>2000</v>
      </c>
    </row>
    <row r="183" spans="1:33">
      <c r="A183" s="44" t="s">
        <v>6875</v>
      </c>
      <c r="B183" s="44" t="s">
        <v>7523</v>
      </c>
      <c r="C183" s="44" t="s">
        <v>1405</v>
      </c>
      <c r="D183" s="44" t="s">
        <v>8012</v>
      </c>
      <c r="E183" s="44" t="s">
        <v>8013</v>
      </c>
      <c r="F183" s="44" t="s">
        <v>8014</v>
      </c>
      <c r="G183" s="44" t="s">
        <v>8015</v>
      </c>
      <c r="H183" s="44">
        <v>35890</v>
      </c>
      <c r="I183" s="44">
        <v>35290</v>
      </c>
      <c r="J183" s="44" t="s">
        <v>38</v>
      </c>
      <c r="K183" s="44" t="s">
        <v>8016</v>
      </c>
      <c r="L183" s="44" t="s">
        <v>6940</v>
      </c>
      <c r="M183" s="44" t="s">
        <v>287</v>
      </c>
      <c r="N183" s="44" t="s">
        <v>6897</v>
      </c>
      <c r="O183" s="44" t="s">
        <v>8017</v>
      </c>
      <c r="P183" s="44" t="s">
        <v>7553</v>
      </c>
      <c r="Q183" s="44" t="s">
        <v>6885</v>
      </c>
      <c r="R183" s="44" t="s">
        <v>63</v>
      </c>
      <c r="S183" s="44" t="s">
        <v>6886</v>
      </c>
      <c r="T183" s="44" t="s">
        <v>6886</v>
      </c>
      <c r="U183" s="44" t="s">
        <v>46</v>
      </c>
      <c r="V183" s="44" t="s">
        <v>46</v>
      </c>
      <c r="W183" s="44" t="s">
        <v>46</v>
      </c>
      <c r="X183" s="44" t="s">
        <v>8018</v>
      </c>
      <c r="Y183" s="44" t="s">
        <v>6902</v>
      </c>
      <c r="Z183" s="44" t="s">
        <v>7634</v>
      </c>
      <c r="AA183" s="44" t="s">
        <v>7675</v>
      </c>
      <c r="AB183" s="44" t="s">
        <v>7541</v>
      </c>
      <c r="AC183" s="44" t="s">
        <v>46</v>
      </c>
      <c r="AD183" s="44" t="s">
        <v>46</v>
      </c>
      <c r="AE183" s="44" t="s">
        <v>6902</v>
      </c>
      <c r="AF183" s="44">
        <v>2.2000000000000002</v>
      </c>
      <c r="AG183" s="44">
        <v>1600</v>
      </c>
    </row>
    <row r="184" spans="1:33">
      <c r="A184" s="44" t="s">
        <v>6875</v>
      </c>
      <c r="B184" s="44" t="s">
        <v>7523</v>
      </c>
      <c r="C184" s="44" t="s">
        <v>1405</v>
      </c>
      <c r="D184" s="44" t="s">
        <v>8019</v>
      </c>
      <c r="E184" s="44" t="s">
        <v>8020</v>
      </c>
      <c r="F184" s="44" t="s">
        <v>8021</v>
      </c>
      <c r="G184" s="44" t="s">
        <v>8022</v>
      </c>
      <c r="H184" s="44">
        <v>40490</v>
      </c>
      <c r="I184" s="44">
        <v>38600</v>
      </c>
      <c r="J184" s="44" t="s">
        <v>38</v>
      </c>
      <c r="K184" s="44" t="s">
        <v>8016</v>
      </c>
      <c r="L184" s="44" t="s">
        <v>6940</v>
      </c>
      <c r="M184" s="44" t="s">
        <v>287</v>
      </c>
      <c r="N184" s="44" t="s">
        <v>6908</v>
      </c>
      <c r="O184" s="44" t="s">
        <v>8017</v>
      </c>
      <c r="P184" s="44" t="s">
        <v>7553</v>
      </c>
      <c r="Q184" s="44" t="s">
        <v>6885</v>
      </c>
      <c r="R184" s="44" t="s">
        <v>63</v>
      </c>
      <c r="S184" s="44" t="s">
        <v>6886</v>
      </c>
      <c r="T184" s="44" t="s">
        <v>6886</v>
      </c>
      <c r="U184" s="44" t="s">
        <v>46</v>
      </c>
      <c r="V184" s="44" t="s">
        <v>46</v>
      </c>
      <c r="W184" s="44" t="s">
        <v>46</v>
      </c>
      <c r="X184" s="44" t="s">
        <v>8018</v>
      </c>
      <c r="Y184" s="44" t="s">
        <v>6944</v>
      </c>
      <c r="Z184" s="44" t="s">
        <v>7428</v>
      </c>
      <c r="AA184" s="44" t="s">
        <v>7461</v>
      </c>
      <c r="AB184" s="44" t="s">
        <v>7541</v>
      </c>
      <c r="AC184" s="44" t="s">
        <v>46</v>
      </c>
      <c r="AD184" s="44" t="s">
        <v>46</v>
      </c>
      <c r="AE184" s="44" t="s">
        <v>6944</v>
      </c>
      <c r="AF184" s="44">
        <v>2.8</v>
      </c>
      <c r="AG184" s="44">
        <v>1600</v>
      </c>
    </row>
    <row r="185" spans="1:33">
      <c r="A185" s="44" t="s">
        <v>6875</v>
      </c>
      <c r="B185" s="44" t="s">
        <v>7523</v>
      </c>
      <c r="C185" s="44" t="s">
        <v>1405</v>
      </c>
      <c r="D185" s="44" t="s">
        <v>8023</v>
      </c>
      <c r="E185" s="44" t="s">
        <v>8024</v>
      </c>
      <c r="F185" s="44" t="s">
        <v>8025</v>
      </c>
      <c r="G185" s="44" t="s">
        <v>8026</v>
      </c>
      <c r="H185" s="44">
        <v>49390</v>
      </c>
      <c r="I185" s="44">
        <v>47900</v>
      </c>
      <c r="J185" s="44" t="s">
        <v>38</v>
      </c>
      <c r="K185" s="44" t="s">
        <v>8016</v>
      </c>
      <c r="L185" s="44" t="s">
        <v>6940</v>
      </c>
      <c r="M185" s="44" t="s">
        <v>287</v>
      </c>
      <c r="N185" s="44" t="s">
        <v>6916</v>
      </c>
      <c r="O185" s="44" t="s">
        <v>8027</v>
      </c>
      <c r="P185" s="44" t="s">
        <v>7553</v>
      </c>
      <c r="Q185" s="44" t="s">
        <v>6885</v>
      </c>
      <c r="R185" s="44" t="s">
        <v>63</v>
      </c>
      <c r="S185" s="44" t="s">
        <v>6886</v>
      </c>
      <c r="T185" s="44" t="s">
        <v>6886</v>
      </c>
      <c r="U185" s="44" t="s">
        <v>46</v>
      </c>
      <c r="V185" s="44" t="s">
        <v>46</v>
      </c>
      <c r="W185" s="44" t="s">
        <v>46</v>
      </c>
      <c r="X185" s="44" t="s">
        <v>8018</v>
      </c>
      <c r="Y185" s="44" t="s">
        <v>6917</v>
      </c>
      <c r="Z185" s="44" t="s">
        <v>7242</v>
      </c>
      <c r="AA185" s="44" t="s">
        <v>8028</v>
      </c>
      <c r="AB185" s="44" t="s">
        <v>7541</v>
      </c>
      <c r="AC185" s="44" t="s">
        <v>46</v>
      </c>
      <c r="AD185" s="44" t="s">
        <v>46</v>
      </c>
      <c r="AE185" s="44" t="s">
        <v>6917</v>
      </c>
      <c r="AF185" s="44">
        <v>3.6</v>
      </c>
      <c r="AG185" s="44">
        <v>2000</v>
      </c>
    </row>
    <row r="186" spans="1:33">
      <c r="A186" s="44" t="s">
        <v>6875</v>
      </c>
      <c r="B186" s="44" t="s">
        <v>7523</v>
      </c>
      <c r="C186" s="44" t="s">
        <v>1405</v>
      </c>
      <c r="D186" s="44" t="s">
        <v>8029</v>
      </c>
      <c r="E186" s="44" t="s">
        <v>8030</v>
      </c>
      <c r="F186" s="44" t="s">
        <v>8031</v>
      </c>
      <c r="G186" s="44" t="s">
        <v>8032</v>
      </c>
      <c r="H186" s="44">
        <v>77940</v>
      </c>
      <c r="I186" s="44">
        <v>75490</v>
      </c>
      <c r="J186" s="44" t="s">
        <v>38</v>
      </c>
      <c r="K186" s="44" t="s">
        <v>8016</v>
      </c>
      <c r="L186" s="44" t="s">
        <v>6940</v>
      </c>
      <c r="M186" s="44" t="s">
        <v>287</v>
      </c>
      <c r="N186" s="44" t="s">
        <v>7561</v>
      </c>
      <c r="O186" s="44" t="s">
        <v>8033</v>
      </c>
      <c r="P186" s="44" t="s">
        <v>7553</v>
      </c>
      <c r="Q186" s="44" t="s">
        <v>6885</v>
      </c>
      <c r="R186" s="44" t="s">
        <v>63</v>
      </c>
      <c r="S186" s="44" t="s">
        <v>6886</v>
      </c>
      <c r="T186" s="44" t="s">
        <v>6886</v>
      </c>
      <c r="U186" s="44" t="s">
        <v>46</v>
      </c>
      <c r="V186" s="44" t="s">
        <v>46</v>
      </c>
      <c r="W186" s="44" t="s">
        <v>46</v>
      </c>
      <c r="X186" s="44" t="s">
        <v>8018</v>
      </c>
      <c r="Y186" s="44" t="s">
        <v>6988</v>
      </c>
      <c r="Z186" s="44" t="s">
        <v>7454</v>
      </c>
      <c r="AA186" s="44" t="s">
        <v>7563</v>
      </c>
      <c r="AB186" s="44" t="s">
        <v>7541</v>
      </c>
      <c r="AC186" s="44" t="s">
        <v>46</v>
      </c>
      <c r="AD186" s="44" t="s">
        <v>46</v>
      </c>
      <c r="AE186" s="44" t="s">
        <v>6988</v>
      </c>
      <c r="AF186" s="44">
        <v>6.3</v>
      </c>
      <c r="AG186" s="44">
        <v>2000</v>
      </c>
    </row>
    <row r="187" spans="1:33">
      <c r="A187" s="44" t="s">
        <v>6875</v>
      </c>
      <c r="B187" s="44" t="s">
        <v>7523</v>
      </c>
      <c r="C187" s="44" t="s">
        <v>1405</v>
      </c>
      <c r="D187" s="44" t="s">
        <v>8034</v>
      </c>
      <c r="E187" s="44" t="s">
        <v>8035</v>
      </c>
      <c r="F187" s="44" t="s">
        <v>8036</v>
      </c>
      <c r="G187" s="44" t="s">
        <v>8037</v>
      </c>
      <c r="H187" s="44">
        <v>53690</v>
      </c>
      <c r="I187" s="44">
        <v>52500</v>
      </c>
      <c r="J187" s="44" t="s">
        <v>38</v>
      </c>
      <c r="K187" s="44" t="s">
        <v>8038</v>
      </c>
      <c r="L187" s="44" t="s">
        <v>6940</v>
      </c>
      <c r="M187" s="44" t="s">
        <v>287</v>
      </c>
      <c r="N187" s="44" t="s">
        <v>6924</v>
      </c>
      <c r="O187" s="44" t="s">
        <v>8039</v>
      </c>
      <c r="P187" s="44" t="s">
        <v>7553</v>
      </c>
      <c r="Q187" s="44" t="s">
        <v>6885</v>
      </c>
      <c r="R187" s="44" t="s">
        <v>63</v>
      </c>
      <c r="S187" s="44" t="s">
        <v>6886</v>
      </c>
      <c r="T187" s="44" t="s">
        <v>6886</v>
      </c>
      <c r="U187" s="44" t="s">
        <v>46</v>
      </c>
      <c r="V187" s="44" t="s">
        <v>46</v>
      </c>
      <c r="W187" s="44" t="s">
        <v>46</v>
      </c>
      <c r="X187" s="44" t="s">
        <v>8040</v>
      </c>
      <c r="Y187" s="44" t="s">
        <v>6974</v>
      </c>
      <c r="Z187" s="44" t="s">
        <v>7200</v>
      </c>
      <c r="AA187" s="44" t="s">
        <v>7555</v>
      </c>
      <c r="AB187" s="44" t="s">
        <v>7541</v>
      </c>
      <c r="AC187" s="44" t="s">
        <v>46</v>
      </c>
      <c r="AD187" s="44" t="s">
        <v>46</v>
      </c>
      <c r="AE187" s="44" t="s">
        <v>6974</v>
      </c>
      <c r="AF187" s="44">
        <v>4.0999999999999996</v>
      </c>
      <c r="AG187" s="44">
        <v>2000</v>
      </c>
    </row>
    <row r="188" spans="1:33">
      <c r="A188" s="44" t="s">
        <v>6875</v>
      </c>
      <c r="B188" s="44" t="s">
        <v>7523</v>
      </c>
      <c r="C188" s="44" t="s">
        <v>741</v>
      </c>
      <c r="D188" s="44" t="s">
        <v>8041</v>
      </c>
      <c r="E188" s="44" t="s">
        <v>8042</v>
      </c>
      <c r="F188" s="44" t="s">
        <v>8043</v>
      </c>
      <c r="G188" s="44" t="s">
        <v>8044</v>
      </c>
      <c r="H188" s="44">
        <v>29800</v>
      </c>
      <c r="I188" s="44">
        <v>29000</v>
      </c>
      <c r="J188" s="44" t="s">
        <v>38</v>
      </c>
      <c r="K188" s="44" t="s">
        <v>8045</v>
      </c>
      <c r="L188" s="44" t="s">
        <v>6940</v>
      </c>
      <c r="M188" s="44" t="s">
        <v>287</v>
      </c>
      <c r="N188" s="44" t="s">
        <v>7520</v>
      </c>
      <c r="O188" s="44" t="s">
        <v>8046</v>
      </c>
      <c r="P188" s="44" t="s">
        <v>61</v>
      </c>
      <c r="Q188" s="44" t="s">
        <v>6885</v>
      </c>
      <c r="R188" s="44" t="s">
        <v>63</v>
      </c>
      <c r="S188" s="44" t="s">
        <v>6886</v>
      </c>
      <c r="T188" s="44" t="s">
        <v>1019</v>
      </c>
      <c r="U188" s="44" t="s">
        <v>8047</v>
      </c>
      <c r="V188" s="44" t="s">
        <v>46</v>
      </c>
      <c r="W188" s="44" t="s">
        <v>46</v>
      </c>
      <c r="X188" s="44" t="s">
        <v>8048</v>
      </c>
      <c r="Y188" s="44" t="s">
        <v>6902</v>
      </c>
      <c r="Z188" s="44" t="s">
        <v>7634</v>
      </c>
      <c r="AA188" s="44" t="s">
        <v>7540</v>
      </c>
      <c r="AB188" s="44" t="s">
        <v>46</v>
      </c>
      <c r="AC188" s="44" t="s">
        <v>46</v>
      </c>
      <c r="AD188" s="44" t="s">
        <v>46</v>
      </c>
      <c r="AE188" s="44" t="s">
        <v>6902</v>
      </c>
      <c r="AF188" s="44">
        <v>2.2000000000000002</v>
      </c>
      <c r="AG188" s="44">
        <v>1600</v>
      </c>
    </row>
    <row r="189" spans="1:33">
      <c r="A189" s="44" t="s">
        <v>6875</v>
      </c>
      <c r="B189" s="44" t="s">
        <v>7523</v>
      </c>
      <c r="C189" s="44" t="s">
        <v>741</v>
      </c>
      <c r="D189" s="44" t="s">
        <v>8049</v>
      </c>
      <c r="E189" s="44" t="s">
        <v>8050</v>
      </c>
      <c r="F189" s="44" t="s">
        <v>8051</v>
      </c>
      <c r="G189" s="44" t="s">
        <v>8052</v>
      </c>
      <c r="H189" s="44">
        <v>34400</v>
      </c>
      <c r="I189" s="44">
        <v>33500</v>
      </c>
      <c r="J189" s="44" t="s">
        <v>38</v>
      </c>
      <c r="K189" s="44" t="s">
        <v>8053</v>
      </c>
      <c r="L189" s="44" t="s">
        <v>6940</v>
      </c>
      <c r="M189" s="44" t="s">
        <v>287</v>
      </c>
      <c r="N189" s="44" t="s">
        <v>7710</v>
      </c>
      <c r="O189" s="44" t="s">
        <v>8046</v>
      </c>
      <c r="P189" s="44" t="s">
        <v>61</v>
      </c>
      <c r="Q189" s="44" t="s">
        <v>6885</v>
      </c>
      <c r="R189" s="44" t="s">
        <v>63</v>
      </c>
      <c r="S189" s="44" t="s">
        <v>6886</v>
      </c>
      <c r="T189" s="44" t="s">
        <v>1019</v>
      </c>
      <c r="U189" s="44" t="s">
        <v>8047</v>
      </c>
      <c r="V189" s="44" t="s">
        <v>46</v>
      </c>
      <c r="W189" s="44" t="s">
        <v>46</v>
      </c>
      <c r="X189" s="44" t="s">
        <v>8048</v>
      </c>
      <c r="Y189" s="44" t="s">
        <v>6944</v>
      </c>
      <c r="Z189" s="44" t="s">
        <v>7428</v>
      </c>
      <c r="AA189" s="44" t="s">
        <v>8054</v>
      </c>
      <c r="AB189" s="44" t="s">
        <v>46</v>
      </c>
      <c r="AC189" s="44" t="s">
        <v>46</v>
      </c>
      <c r="AD189" s="44" t="s">
        <v>46</v>
      </c>
      <c r="AE189" s="44" t="s">
        <v>6944</v>
      </c>
      <c r="AF189" s="44">
        <v>2.8</v>
      </c>
      <c r="AG189" s="44">
        <v>1600</v>
      </c>
    </row>
    <row r="190" spans="1:33">
      <c r="A190" s="44" t="s">
        <v>6875</v>
      </c>
      <c r="B190" s="44" t="s">
        <v>7523</v>
      </c>
      <c r="C190" s="44" t="s">
        <v>741</v>
      </c>
      <c r="D190" s="44" t="s">
        <v>8055</v>
      </c>
      <c r="E190" s="44" t="s">
        <v>8056</v>
      </c>
      <c r="F190" s="44" t="s">
        <v>8057</v>
      </c>
      <c r="G190" s="44" t="s">
        <v>8058</v>
      </c>
      <c r="H190" s="44">
        <v>42000</v>
      </c>
      <c r="I190" s="44">
        <v>41000</v>
      </c>
      <c r="J190" s="44" t="s">
        <v>38</v>
      </c>
      <c r="K190" s="44" t="s">
        <v>8059</v>
      </c>
      <c r="L190" s="44" t="s">
        <v>6940</v>
      </c>
      <c r="M190" s="44" t="s">
        <v>287</v>
      </c>
      <c r="N190" s="44" t="s">
        <v>7897</v>
      </c>
      <c r="O190" s="44" t="s">
        <v>8046</v>
      </c>
      <c r="P190" s="44" t="s">
        <v>61</v>
      </c>
      <c r="Q190" s="44" t="s">
        <v>6885</v>
      </c>
      <c r="R190" s="44" t="s">
        <v>63</v>
      </c>
      <c r="S190" s="44" t="s">
        <v>6886</v>
      </c>
      <c r="T190" s="44" t="s">
        <v>1019</v>
      </c>
      <c r="U190" s="44" t="s">
        <v>8047</v>
      </c>
      <c r="V190" s="44" t="s">
        <v>46</v>
      </c>
      <c r="W190" s="44" t="s">
        <v>46</v>
      </c>
      <c r="X190" s="44" t="s">
        <v>8048</v>
      </c>
      <c r="Y190" s="44" t="s">
        <v>6917</v>
      </c>
      <c r="Z190" s="44" t="s">
        <v>7242</v>
      </c>
      <c r="AA190" s="44" t="s">
        <v>7547</v>
      </c>
      <c r="AB190" s="44" t="s">
        <v>46</v>
      </c>
      <c r="AC190" s="44" t="s">
        <v>46</v>
      </c>
      <c r="AD190" s="44" t="s">
        <v>46</v>
      </c>
      <c r="AE190" s="44" t="s">
        <v>6917</v>
      </c>
      <c r="AF190" s="44">
        <v>3.6</v>
      </c>
      <c r="AG190" s="44">
        <v>2000</v>
      </c>
    </row>
    <row r="191" spans="1:33">
      <c r="A191" s="44" t="s">
        <v>6875</v>
      </c>
      <c r="B191" s="44" t="s">
        <v>7523</v>
      </c>
      <c r="C191" s="44" t="s">
        <v>741</v>
      </c>
      <c r="D191" s="44" t="s">
        <v>8060</v>
      </c>
      <c r="E191" s="44" t="s">
        <v>8061</v>
      </c>
      <c r="F191" s="44" t="s">
        <v>8062</v>
      </c>
      <c r="G191" s="44" t="s">
        <v>8063</v>
      </c>
      <c r="H191" s="44">
        <v>44900</v>
      </c>
      <c r="I191" s="44">
        <v>43600</v>
      </c>
      <c r="J191" s="44" t="s">
        <v>38</v>
      </c>
      <c r="K191" s="44" t="s">
        <v>8045</v>
      </c>
      <c r="L191" s="44" t="s">
        <v>6940</v>
      </c>
      <c r="M191" s="44" t="s">
        <v>287</v>
      </c>
      <c r="N191" s="44" t="s">
        <v>8064</v>
      </c>
      <c r="O191" s="44" t="s">
        <v>8065</v>
      </c>
      <c r="P191" s="44" t="s">
        <v>61</v>
      </c>
      <c r="Q191" s="44" t="s">
        <v>6885</v>
      </c>
      <c r="R191" s="44" t="s">
        <v>63</v>
      </c>
      <c r="S191" s="44" t="s">
        <v>6886</v>
      </c>
      <c r="T191" s="44" t="s">
        <v>1019</v>
      </c>
      <c r="U191" s="44" t="s">
        <v>8047</v>
      </c>
      <c r="V191" s="44" t="s">
        <v>46</v>
      </c>
      <c r="W191" s="44" t="s">
        <v>46</v>
      </c>
      <c r="X191" s="44" t="s">
        <v>8048</v>
      </c>
      <c r="Y191" s="44" t="s">
        <v>6974</v>
      </c>
      <c r="Z191" s="44" t="s">
        <v>7200</v>
      </c>
      <c r="AA191" s="44" t="s">
        <v>6946</v>
      </c>
      <c r="AB191" s="44" t="s">
        <v>46</v>
      </c>
      <c r="AC191" s="44" t="s">
        <v>46</v>
      </c>
      <c r="AD191" s="44" t="s">
        <v>46</v>
      </c>
      <c r="AE191" s="44" t="s">
        <v>6974</v>
      </c>
      <c r="AF191" s="44">
        <v>4</v>
      </c>
      <c r="AG191" s="44">
        <v>2000</v>
      </c>
    </row>
    <row r="192" spans="1:33">
      <c r="A192" s="44" t="s">
        <v>6875</v>
      </c>
      <c r="B192" s="44" t="s">
        <v>7523</v>
      </c>
      <c r="C192" s="44" t="s">
        <v>741</v>
      </c>
      <c r="D192" s="44" t="s">
        <v>8066</v>
      </c>
      <c r="E192" s="44" t="s">
        <v>8067</v>
      </c>
      <c r="F192" s="44" t="s">
        <v>8068</v>
      </c>
      <c r="G192" s="44" t="s">
        <v>8069</v>
      </c>
      <c r="H192" s="44">
        <v>51600</v>
      </c>
      <c r="I192" s="44">
        <v>50900</v>
      </c>
      <c r="J192" s="44" t="s">
        <v>38</v>
      </c>
      <c r="K192" s="44" t="s">
        <v>8045</v>
      </c>
      <c r="L192" s="44" t="s">
        <v>6940</v>
      </c>
      <c r="M192" s="44" t="s">
        <v>287</v>
      </c>
      <c r="N192" s="44" t="s">
        <v>7720</v>
      </c>
      <c r="O192" s="44" t="s">
        <v>8065</v>
      </c>
      <c r="P192" s="44" t="s">
        <v>61</v>
      </c>
      <c r="Q192" s="44" t="s">
        <v>6885</v>
      </c>
      <c r="R192" s="44" t="s">
        <v>63</v>
      </c>
      <c r="S192" s="44" t="s">
        <v>6886</v>
      </c>
      <c r="T192" s="44" t="s">
        <v>1019</v>
      </c>
      <c r="U192" s="44" t="s">
        <v>8047</v>
      </c>
      <c r="V192" s="44" t="s">
        <v>46</v>
      </c>
      <c r="W192" s="44" t="s">
        <v>46</v>
      </c>
      <c r="X192" s="44" t="s">
        <v>8048</v>
      </c>
      <c r="Y192" s="44" t="s">
        <v>6981</v>
      </c>
      <c r="Z192" s="44" t="s">
        <v>6956</v>
      </c>
      <c r="AA192" s="44" t="s">
        <v>8070</v>
      </c>
      <c r="AB192" s="44" t="s">
        <v>46</v>
      </c>
      <c r="AC192" s="44" t="s">
        <v>46</v>
      </c>
      <c r="AD192" s="44" t="s">
        <v>46</v>
      </c>
      <c r="AE192" s="44" t="s">
        <v>6981</v>
      </c>
      <c r="AF192" s="44">
        <v>5</v>
      </c>
      <c r="AG192" s="44">
        <v>2000</v>
      </c>
    </row>
    <row r="193" spans="1:33">
      <c r="A193" s="44" t="s">
        <v>6875</v>
      </c>
      <c r="B193" s="44" t="s">
        <v>7523</v>
      </c>
      <c r="C193" s="44" t="s">
        <v>741</v>
      </c>
      <c r="D193" s="44" t="s">
        <v>8071</v>
      </c>
      <c r="E193" s="44" t="s">
        <v>8072</v>
      </c>
      <c r="F193" s="44" t="s">
        <v>8073</v>
      </c>
      <c r="G193" s="44" t="s">
        <v>8074</v>
      </c>
      <c r="H193" s="44">
        <v>60900</v>
      </c>
      <c r="I193" s="44">
        <v>59998</v>
      </c>
      <c r="J193" s="44" t="s">
        <v>38</v>
      </c>
      <c r="K193" s="44" t="s">
        <v>8045</v>
      </c>
      <c r="L193" s="44" t="s">
        <v>6940</v>
      </c>
      <c r="M193" s="44" t="s">
        <v>287</v>
      </c>
      <c r="N193" s="44" t="s">
        <v>8075</v>
      </c>
      <c r="O193" s="44" t="s">
        <v>8076</v>
      </c>
      <c r="P193" s="44" t="s">
        <v>61</v>
      </c>
      <c r="Q193" s="44" t="s">
        <v>6885</v>
      </c>
      <c r="R193" s="44" t="s">
        <v>63</v>
      </c>
      <c r="S193" s="44" t="s">
        <v>6886</v>
      </c>
      <c r="T193" s="44" t="s">
        <v>1019</v>
      </c>
      <c r="U193" s="44" t="s">
        <v>8047</v>
      </c>
      <c r="V193" s="44" t="s">
        <v>46</v>
      </c>
      <c r="W193" s="44" t="s">
        <v>46</v>
      </c>
      <c r="X193" s="44" t="s">
        <v>8048</v>
      </c>
      <c r="Y193" s="44" t="s">
        <v>7051</v>
      </c>
      <c r="Z193" s="44" t="s">
        <v>6988</v>
      </c>
      <c r="AA193" s="44" t="s">
        <v>7855</v>
      </c>
      <c r="AB193" s="44" t="s">
        <v>46</v>
      </c>
      <c r="AC193" s="44" t="s">
        <v>46</v>
      </c>
      <c r="AD193" s="44" t="s">
        <v>46</v>
      </c>
      <c r="AE193" s="44" t="s">
        <v>7051</v>
      </c>
      <c r="AF193" s="44">
        <v>6.3</v>
      </c>
      <c r="AG193" s="44">
        <v>2000</v>
      </c>
    </row>
    <row r="194" spans="1:33">
      <c r="A194" s="44" t="s">
        <v>6875</v>
      </c>
      <c r="B194" s="44" t="s">
        <v>7523</v>
      </c>
      <c r="C194" s="44" t="s">
        <v>741</v>
      </c>
      <c r="D194" s="44" t="s">
        <v>8077</v>
      </c>
      <c r="E194" s="44" t="s">
        <v>8078</v>
      </c>
      <c r="F194" s="44" t="s">
        <v>8079</v>
      </c>
      <c r="G194" s="44" t="s">
        <v>8080</v>
      </c>
      <c r="H194" s="44">
        <v>64500</v>
      </c>
      <c r="I194" s="44">
        <v>64000</v>
      </c>
      <c r="J194" s="44" t="s">
        <v>38</v>
      </c>
      <c r="K194" s="44" t="s">
        <v>8045</v>
      </c>
      <c r="L194" s="44" t="s">
        <v>6940</v>
      </c>
      <c r="M194" s="44" t="s">
        <v>287</v>
      </c>
      <c r="N194" s="44" t="s">
        <v>7727</v>
      </c>
      <c r="O194" s="44" t="s">
        <v>8081</v>
      </c>
      <c r="P194" s="44" t="s">
        <v>61</v>
      </c>
      <c r="Q194" s="44" t="s">
        <v>6885</v>
      </c>
      <c r="R194" s="44" t="s">
        <v>63</v>
      </c>
      <c r="S194" s="44" t="s">
        <v>6886</v>
      </c>
      <c r="T194" s="44" t="s">
        <v>1019</v>
      </c>
      <c r="U194" s="44" t="s">
        <v>8047</v>
      </c>
      <c r="V194" s="44" t="s">
        <v>46</v>
      </c>
      <c r="W194" s="44" t="s">
        <v>46</v>
      </c>
      <c r="X194" s="44" t="s">
        <v>8048</v>
      </c>
      <c r="Y194" s="44" t="s">
        <v>6988</v>
      </c>
      <c r="Z194" s="44" t="s">
        <v>7454</v>
      </c>
      <c r="AA194" s="44" t="s">
        <v>6958</v>
      </c>
      <c r="AB194" s="44" t="s">
        <v>46</v>
      </c>
      <c r="AC194" s="44" t="s">
        <v>46</v>
      </c>
      <c r="AD194" s="44" t="s">
        <v>46</v>
      </c>
      <c r="AE194" s="44" t="s">
        <v>6988</v>
      </c>
      <c r="AF194" s="44">
        <v>7.1</v>
      </c>
      <c r="AG194" s="44">
        <v>2000</v>
      </c>
    </row>
    <row r="195" spans="1:33">
      <c r="A195" s="44" t="s">
        <v>6875</v>
      </c>
      <c r="B195" s="44" t="s">
        <v>7523</v>
      </c>
      <c r="C195" s="44" t="s">
        <v>741</v>
      </c>
      <c r="D195" s="44" t="s">
        <v>8082</v>
      </c>
      <c r="E195" s="44" t="s">
        <v>8083</v>
      </c>
      <c r="F195" s="44" t="s">
        <v>8084</v>
      </c>
      <c r="G195" s="44" t="s">
        <v>8085</v>
      </c>
      <c r="H195" s="44">
        <v>77900</v>
      </c>
      <c r="I195" s="44">
        <v>77300</v>
      </c>
      <c r="J195" s="44" t="s">
        <v>38</v>
      </c>
      <c r="K195" s="44" t="s">
        <v>8045</v>
      </c>
      <c r="L195" s="44" t="s">
        <v>6940</v>
      </c>
      <c r="M195" s="44" t="s">
        <v>287</v>
      </c>
      <c r="N195" s="44" t="s">
        <v>7734</v>
      </c>
      <c r="O195" s="44" t="s">
        <v>8086</v>
      </c>
      <c r="P195" s="44" t="s">
        <v>61</v>
      </c>
      <c r="Q195" s="44" t="s">
        <v>6885</v>
      </c>
      <c r="R195" s="44" t="s">
        <v>63</v>
      </c>
      <c r="S195" s="44" t="s">
        <v>6886</v>
      </c>
      <c r="T195" s="44" t="s">
        <v>1019</v>
      </c>
      <c r="U195" s="44" t="s">
        <v>8047</v>
      </c>
      <c r="V195" s="44" t="s">
        <v>46</v>
      </c>
      <c r="W195" s="44" t="s">
        <v>46</v>
      </c>
      <c r="X195" s="44" t="s">
        <v>8048</v>
      </c>
      <c r="Y195" s="44" t="s">
        <v>7454</v>
      </c>
      <c r="Z195" s="44" t="s">
        <v>7455</v>
      </c>
      <c r="AA195" s="44" t="s">
        <v>8087</v>
      </c>
      <c r="AB195" s="44" t="s">
        <v>46</v>
      </c>
      <c r="AC195" s="44" t="s">
        <v>46</v>
      </c>
      <c r="AD195" s="44" t="s">
        <v>46</v>
      </c>
      <c r="AE195" s="44" t="s">
        <v>7454</v>
      </c>
      <c r="AF195" s="44">
        <v>8</v>
      </c>
      <c r="AG195" s="44">
        <v>2000</v>
      </c>
    </row>
    <row r="196" spans="1:33">
      <c r="A196" s="44" t="s">
        <v>6875</v>
      </c>
      <c r="B196" s="44" t="s">
        <v>7523</v>
      </c>
      <c r="C196" s="44" t="s">
        <v>741</v>
      </c>
      <c r="D196" s="44" t="s">
        <v>8088</v>
      </c>
      <c r="E196" s="44" t="s">
        <v>8089</v>
      </c>
      <c r="F196" s="44" t="s">
        <v>8090</v>
      </c>
      <c r="G196" s="44" t="s">
        <v>8091</v>
      </c>
      <c r="H196" s="44">
        <v>83000</v>
      </c>
      <c r="I196" s="44">
        <v>82600</v>
      </c>
      <c r="J196" s="44" t="s">
        <v>38</v>
      </c>
      <c r="K196" s="44" t="s">
        <v>8045</v>
      </c>
      <c r="L196" s="44" t="s">
        <v>6940</v>
      </c>
      <c r="M196" s="44" t="s">
        <v>287</v>
      </c>
      <c r="N196" s="44" t="s">
        <v>8092</v>
      </c>
      <c r="O196" s="44" t="s">
        <v>8086</v>
      </c>
      <c r="P196" s="44" t="s">
        <v>61</v>
      </c>
      <c r="Q196" s="44" t="s">
        <v>6885</v>
      </c>
      <c r="R196" s="44" t="s">
        <v>63</v>
      </c>
      <c r="S196" s="44" t="s">
        <v>6886</v>
      </c>
      <c r="T196" s="44" t="s">
        <v>1019</v>
      </c>
      <c r="U196" s="44" t="s">
        <v>8047</v>
      </c>
      <c r="V196" s="44" t="s">
        <v>46</v>
      </c>
      <c r="W196" s="44" t="s">
        <v>46</v>
      </c>
      <c r="X196" s="44" t="s">
        <v>8048</v>
      </c>
      <c r="Y196" s="44" t="s">
        <v>7461</v>
      </c>
      <c r="Z196" s="44" t="s">
        <v>7682</v>
      </c>
      <c r="AA196" s="44" t="s">
        <v>8093</v>
      </c>
      <c r="AB196" s="44" t="s">
        <v>46</v>
      </c>
      <c r="AC196" s="44" t="s">
        <v>46</v>
      </c>
      <c r="AD196" s="44" t="s">
        <v>46</v>
      </c>
      <c r="AE196" s="44" t="s">
        <v>7461</v>
      </c>
      <c r="AF196" s="44">
        <v>8.5</v>
      </c>
      <c r="AG196" s="44">
        <v>2000</v>
      </c>
    </row>
    <row r="197" spans="1:33">
      <c r="A197" s="44" t="s">
        <v>6875</v>
      </c>
      <c r="B197" s="44" t="s">
        <v>7523</v>
      </c>
      <c r="C197" s="44" t="s">
        <v>741</v>
      </c>
      <c r="D197" s="44" t="s">
        <v>8094</v>
      </c>
      <c r="E197" s="44" t="s">
        <v>8095</v>
      </c>
      <c r="F197" s="44" t="s">
        <v>8096</v>
      </c>
      <c r="G197" s="44" t="s">
        <v>8097</v>
      </c>
      <c r="H197" s="44">
        <v>87400</v>
      </c>
      <c r="I197" s="44">
        <v>87000</v>
      </c>
      <c r="J197" s="44" t="s">
        <v>38</v>
      </c>
      <c r="K197" s="44" t="s">
        <v>8045</v>
      </c>
      <c r="L197" s="44" t="s">
        <v>6940</v>
      </c>
      <c r="M197" s="44" t="s">
        <v>287</v>
      </c>
      <c r="N197" s="44" t="s">
        <v>7681</v>
      </c>
      <c r="O197" s="44" t="s">
        <v>8098</v>
      </c>
      <c r="P197" s="44" t="s">
        <v>61</v>
      </c>
      <c r="Q197" s="44" t="s">
        <v>6885</v>
      </c>
      <c r="R197" s="44" t="s">
        <v>63</v>
      </c>
      <c r="S197" s="44" t="s">
        <v>6886</v>
      </c>
      <c r="T197" s="44" t="s">
        <v>1019</v>
      </c>
      <c r="U197" s="44" t="s">
        <v>8047</v>
      </c>
      <c r="V197" s="44" t="s">
        <v>46</v>
      </c>
      <c r="W197" s="44" t="s">
        <v>46</v>
      </c>
      <c r="X197" s="44" t="s">
        <v>8048</v>
      </c>
      <c r="Y197" s="44" t="s">
        <v>6888</v>
      </c>
      <c r="Z197" s="44" t="s">
        <v>8099</v>
      </c>
      <c r="AA197" s="44" t="s">
        <v>8100</v>
      </c>
      <c r="AB197" s="44" t="s">
        <v>46</v>
      </c>
      <c r="AC197" s="44" t="s">
        <v>46</v>
      </c>
      <c r="AD197" s="44" t="s">
        <v>46</v>
      </c>
      <c r="AE197" s="44" t="s">
        <v>6888</v>
      </c>
      <c r="AF197" s="44">
        <v>11</v>
      </c>
      <c r="AG197" s="44">
        <v>2000</v>
      </c>
    </row>
    <row r="198" spans="1:33">
      <c r="A198" s="44" t="s">
        <v>6875</v>
      </c>
      <c r="B198" s="44" t="s">
        <v>7523</v>
      </c>
      <c r="C198" s="44" t="s">
        <v>741</v>
      </c>
      <c r="D198" s="44" t="s">
        <v>8101</v>
      </c>
      <c r="E198" s="44" t="s">
        <v>8102</v>
      </c>
      <c r="F198" s="44" t="s">
        <v>8103</v>
      </c>
      <c r="G198" s="44" t="s">
        <v>8104</v>
      </c>
      <c r="H198" s="44">
        <v>63400</v>
      </c>
      <c r="I198" s="44">
        <v>62200</v>
      </c>
      <c r="J198" s="44" t="s">
        <v>38</v>
      </c>
      <c r="K198" s="44" t="s">
        <v>8105</v>
      </c>
      <c r="L198" s="44" t="s">
        <v>6952</v>
      </c>
      <c r="M198" s="44" t="s">
        <v>287</v>
      </c>
      <c r="N198" s="44" t="s">
        <v>8106</v>
      </c>
      <c r="O198" s="44" t="s">
        <v>8107</v>
      </c>
      <c r="P198" s="44" t="s">
        <v>61</v>
      </c>
      <c r="Q198" s="44" t="s">
        <v>6885</v>
      </c>
      <c r="R198" s="44" t="s">
        <v>63</v>
      </c>
      <c r="S198" s="44" t="s">
        <v>6886</v>
      </c>
      <c r="T198" s="44" t="s">
        <v>1019</v>
      </c>
      <c r="U198" s="44" t="s">
        <v>8047</v>
      </c>
      <c r="V198" s="44" t="s">
        <v>46</v>
      </c>
      <c r="W198" s="44" t="s">
        <v>46</v>
      </c>
      <c r="X198" s="44" t="s">
        <v>8108</v>
      </c>
      <c r="Y198" s="44" t="s">
        <v>7200</v>
      </c>
      <c r="Z198" s="44" t="s">
        <v>7200</v>
      </c>
      <c r="AA198" s="44" t="s">
        <v>7263</v>
      </c>
      <c r="AB198" s="44" t="s">
        <v>46</v>
      </c>
      <c r="AC198" s="44" t="s">
        <v>46</v>
      </c>
      <c r="AD198" s="44" t="s">
        <v>46</v>
      </c>
      <c r="AE198" s="44" t="s">
        <v>7200</v>
      </c>
      <c r="AF198" s="44">
        <v>4.5</v>
      </c>
      <c r="AG198" s="44">
        <v>2000</v>
      </c>
    </row>
    <row r="199" spans="1:33">
      <c r="A199" s="44" t="s">
        <v>6875</v>
      </c>
      <c r="B199" s="44" t="s">
        <v>7523</v>
      </c>
      <c r="C199" s="44" t="s">
        <v>741</v>
      </c>
      <c r="D199" s="44" t="s">
        <v>8109</v>
      </c>
      <c r="E199" s="44" t="s">
        <v>8110</v>
      </c>
      <c r="F199" s="44" t="s">
        <v>8111</v>
      </c>
      <c r="G199" s="44" t="s">
        <v>8112</v>
      </c>
      <c r="H199" s="44">
        <v>68800</v>
      </c>
      <c r="I199" s="44">
        <v>67900</v>
      </c>
      <c r="J199" s="44" t="s">
        <v>38</v>
      </c>
      <c r="K199" s="44" t="s">
        <v>8105</v>
      </c>
      <c r="L199" s="44" t="s">
        <v>6952</v>
      </c>
      <c r="M199" s="44" t="s">
        <v>287</v>
      </c>
      <c r="N199" s="44" t="s">
        <v>8113</v>
      </c>
      <c r="O199" s="44" t="s">
        <v>8114</v>
      </c>
      <c r="P199" s="44" t="s">
        <v>61</v>
      </c>
      <c r="Q199" s="44" t="s">
        <v>6885</v>
      </c>
      <c r="R199" s="44" t="s">
        <v>63</v>
      </c>
      <c r="S199" s="44" t="s">
        <v>6886</v>
      </c>
      <c r="T199" s="44" t="s">
        <v>1019</v>
      </c>
      <c r="U199" s="44" t="s">
        <v>8047</v>
      </c>
      <c r="V199" s="44" t="s">
        <v>46</v>
      </c>
      <c r="W199" s="44" t="s">
        <v>46</v>
      </c>
      <c r="X199" s="44" t="s">
        <v>8108</v>
      </c>
      <c r="Y199" s="44" t="s">
        <v>7298</v>
      </c>
      <c r="Z199" s="44" t="s">
        <v>6956</v>
      </c>
      <c r="AA199" s="44" t="s">
        <v>7635</v>
      </c>
      <c r="AB199" s="44" t="s">
        <v>46</v>
      </c>
      <c r="AC199" s="44" t="s">
        <v>46</v>
      </c>
      <c r="AD199" s="44" t="s">
        <v>46</v>
      </c>
      <c r="AE199" s="44" t="s">
        <v>7298</v>
      </c>
      <c r="AF199" s="44">
        <v>5.2</v>
      </c>
      <c r="AG199" s="44">
        <v>2000</v>
      </c>
    </row>
    <row r="200" spans="1:33">
      <c r="A200" s="44" t="s">
        <v>6875</v>
      </c>
      <c r="B200" s="44" t="s">
        <v>7523</v>
      </c>
      <c r="C200" s="44" t="s">
        <v>741</v>
      </c>
      <c r="D200" s="44" t="s">
        <v>8115</v>
      </c>
      <c r="E200" s="44" t="s">
        <v>8116</v>
      </c>
      <c r="F200" s="44" t="s">
        <v>8117</v>
      </c>
      <c r="G200" s="44" t="s">
        <v>8118</v>
      </c>
      <c r="H200" s="44">
        <v>70500</v>
      </c>
      <c r="I200" s="44">
        <v>69000</v>
      </c>
      <c r="J200" s="44" t="s">
        <v>38</v>
      </c>
      <c r="K200" s="44" t="s">
        <v>8105</v>
      </c>
      <c r="L200" s="44" t="s">
        <v>6952</v>
      </c>
      <c r="M200" s="44" t="s">
        <v>287</v>
      </c>
      <c r="N200" s="44" t="s">
        <v>8119</v>
      </c>
      <c r="O200" s="44" t="s">
        <v>8114</v>
      </c>
      <c r="P200" s="44" t="s">
        <v>61</v>
      </c>
      <c r="Q200" s="44" t="s">
        <v>6885</v>
      </c>
      <c r="R200" s="44" t="s">
        <v>63</v>
      </c>
      <c r="S200" s="44" t="s">
        <v>6886</v>
      </c>
      <c r="T200" s="44" t="s">
        <v>1019</v>
      </c>
      <c r="U200" s="44" t="s">
        <v>8047</v>
      </c>
      <c r="V200" s="44" t="s">
        <v>46</v>
      </c>
      <c r="W200" s="44" t="s">
        <v>46</v>
      </c>
      <c r="X200" s="44" t="s">
        <v>8108</v>
      </c>
      <c r="Y200" s="44" t="s">
        <v>7298</v>
      </c>
      <c r="Z200" s="44" t="s">
        <v>6956</v>
      </c>
      <c r="AA200" s="44" t="s">
        <v>7635</v>
      </c>
      <c r="AB200" s="44" t="s">
        <v>46</v>
      </c>
      <c r="AC200" s="44" t="s">
        <v>46</v>
      </c>
      <c r="AD200" s="44" t="s">
        <v>46</v>
      </c>
      <c r="AE200" s="44" t="s">
        <v>7298</v>
      </c>
      <c r="AF200" s="44">
        <v>5.2</v>
      </c>
      <c r="AG200" s="44">
        <v>2000</v>
      </c>
    </row>
    <row r="201" spans="1:33">
      <c r="A201" s="44" t="s">
        <v>6875</v>
      </c>
      <c r="B201" s="44" t="s">
        <v>7523</v>
      </c>
      <c r="C201" s="44" t="s">
        <v>741</v>
      </c>
      <c r="D201" s="44" t="s">
        <v>8120</v>
      </c>
      <c r="E201" s="44" t="s">
        <v>8121</v>
      </c>
      <c r="F201" s="44" t="s">
        <v>8122</v>
      </c>
      <c r="G201" s="44" t="s">
        <v>8123</v>
      </c>
      <c r="H201" s="44">
        <v>71200</v>
      </c>
      <c r="I201" s="44">
        <v>69800</v>
      </c>
      <c r="J201" s="44" t="s">
        <v>38</v>
      </c>
      <c r="K201" s="44" t="s">
        <v>8105</v>
      </c>
      <c r="L201" s="44" t="s">
        <v>6952</v>
      </c>
      <c r="M201" s="44" t="s">
        <v>287</v>
      </c>
      <c r="N201" s="44" t="s">
        <v>8124</v>
      </c>
      <c r="O201" s="44" t="s">
        <v>8114</v>
      </c>
      <c r="P201" s="44" t="s">
        <v>61</v>
      </c>
      <c r="Q201" s="44" t="s">
        <v>6885</v>
      </c>
      <c r="R201" s="44" t="s">
        <v>63</v>
      </c>
      <c r="S201" s="44" t="s">
        <v>6886</v>
      </c>
      <c r="T201" s="44" t="s">
        <v>1019</v>
      </c>
      <c r="U201" s="44" t="s">
        <v>8047</v>
      </c>
      <c r="V201" s="44" t="s">
        <v>46</v>
      </c>
      <c r="W201" s="44" t="s">
        <v>46</v>
      </c>
      <c r="X201" s="44" t="s">
        <v>8108</v>
      </c>
      <c r="Y201" s="44" t="s">
        <v>7298</v>
      </c>
      <c r="Z201" s="44" t="s">
        <v>6956</v>
      </c>
      <c r="AA201" s="44" t="s">
        <v>7635</v>
      </c>
      <c r="AB201" s="44" t="s">
        <v>46</v>
      </c>
      <c r="AC201" s="44" t="s">
        <v>46</v>
      </c>
      <c r="AD201" s="44" t="s">
        <v>46</v>
      </c>
      <c r="AE201" s="44" t="s">
        <v>7298</v>
      </c>
      <c r="AF201" s="44">
        <v>5.2</v>
      </c>
      <c r="AG201" s="44">
        <v>2000</v>
      </c>
    </row>
    <row r="202" spans="1:33">
      <c r="A202" s="44" t="s">
        <v>6875</v>
      </c>
      <c r="B202" s="44" t="s">
        <v>7523</v>
      </c>
      <c r="C202" s="44" t="s">
        <v>741</v>
      </c>
      <c r="D202" s="44" t="s">
        <v>8125</v>
      </c>
      <c r="E202" s="44" t="s">
        <v>8126</v>
      </c>
      <c r="F202" s="44" t="s">
        <v>8127</v>
      </c>
      <c r="G202" s="44" t="s">
        <v>8128</v>
      </c>
      <c r="H202" s="44">
        <v>73100</v>
      </c>
      <c r="I202" s="44">
        <v>71800</v>
      </c>
      <c r="J202" s="44" t="s">
        <v>38</v>
      </c>
      <c r="K202" s="44" t="s">
        <v>8105</v>
      </c>
      <c r="L202" s="44" t="s">
        <v>6952</v>
      </c>
      <c r="M202" s="44" t="s">
        <v>287</v>
      </c>
      <c r="N202" s="44" t="s">
        <v>8129</v>
      </c>
      <c r="O202" s="44" t="s">
        <v>8130</v>
      </c>
      <c r="P202" s="44" t="s">
        <v>61</v>
      </c>
      <c r="Q202" s="44" t="s">
        <v>6885</v>
      </c>
      <c r="R202" s="44" t="s">
        <v>63</v>
      </c>
      <c r="S202" s="44" t="s">
        <v>6886</v>
      </c>
      <c r="T202" s="44" t="s">
        <v>1019</v>
      </c>
      <c r="U202" s="44" t="s">
        <v>8047</v>
      </c>
      <c r="V202" s="44" t="s">
        <v>46</v>
      </c>
      <c r="W202" s="44" t="s">
        <v>46</v>
      </c>
      <c r="X202" s="44" t="s">
        <v>8108</v>
      </c>
      <c r="Y202" s="44" t="s">
        <v>7298</v>
      </c>
      <c r="Z202" s="44" t="s">
        <v>6956</v>
      </c>
      <c r="AA202" s="44" t="s">
        <v>7635</v>
      </c>
      <c r="AB202" s="44" t="s">
        <v>46</v>
      </c>
      <c r="AC202" s="44" t="s">
        <v>46</v>
      </c>
      <c r="AD202" s="44" t="s">
        <v>46</v>
      </c>
      <c r="AE202" s="44" t="s">
        <v>7298</v>
      </c>
      <c r="AF202" s="44">
        <v>5.2</v>
      </c>
      <c r="AG202" s="44">
        <v>2000</v>
      </c>
    </row>
    <row r="203" spans="1:33">
      <c r="A203" s="44" t="s">
        <v>6875</v>
      </c>
      <c r="B203" s="44" t="s">
        <v>7523</v>
      </c>
      <c r="C203" s="44" t="s">
        <v>741</v>
      </c>
      <c r="D203" s="44" t="s">
        <v>8131</v>
      </c>
      <c r="E203" s="44" t="s">
        <v>8132</v>
      </c>
      <c r="F203" s="44" t="s">
        <v>8133</v>
      </c>
      <c r="G203" s="44" t="s">
        <v>8134</v>
      </c>
      <c r="H203" s="44">
        <v>89100</v>
      </c>
      <c r="I203" s="44">
        <v>88000</v>
      </c>
      <c r="J203" s="44" t="s">
        <v>38</v>
      </c>
      <c r="K203" s="44" t="s">
        <v>8105</v>
      </c>
      <c r="L203" s="44" t="s">
        <v>6952</v>
      </c>
      <c r="M203" s="44" t="s">
        <v>287</v>
      </c>
      <c r="N203" s="44" t="s">
        <v>8135</v>
      </c>
      <c r="O203" s="44" t="s">
        <v>8136</v>
      </c>
      <c r="P203" s="44" t="s">
        <v>61</v>
      </c>
      <c r="Q203" s="44" t="s">
        <v>6885</v>
      </c>
      <c r="R203" s="44" t="s">
        <v>63</v>
      </c>
      <c r="S203" s="44" t="s">
        <v>6886</v>
      </c>
      <c r="T203" s="44" t="s">
        <v>1019</v>
      </c>
      <c r="U203" s="44" t="s">
        <v>8047</v>
      </c>
      <c r="V203" s="44" t="s">
        <v>46</v>
      </c>
      <c r="W203" s="44" t="s">
        <v>46</v>
      </c>
      <c r="X203" s="44" t="s">
        <v>8108</v>
      </c>
      <c r="Y203" s="44" t="s">
        <v>7051</v>
      </c>
      <c r="Z203" s="44" t="s">
        <v>7540</v>
      </c>
      <c r="AA203" s="44" t="s">
        <v>7021</v>
      </c>
      <c r="AB203" s="44" t="s">
        <v>46</v>
      </c>
      <c r="AC203" s="44" t="s">
        <v>46</v>
      </c>
      <c r="AD203" s="44" t="s">
        <v>46</v>
      </c>
      <c r="AE203" s="44" t="s">
        <v>7051</v>
      </c>
      <c r="AF203" s="44">
        <v>6.3</v>
      </c>
      <c r="AG203" s="44">
        <v>2000</v>
      </c>
    </row>
    <row r="204" spans="1:33">
      <c r="A204" s="44" t="s">
        <v>6875</v>
      </c>
      <c r="B204" s="44" t="s">
        <v>7523</v>
      </c>
      <c r="C204" s="44" t="s">
        <v>741</v>
      </c>
      <c r="D204" s="44" t="s">
        <v>8137</v>
      </c>
      <c r="E204" s="44" t="s">
        <v>8138</v>
      </c>
      <c r="F204" s="44" t="s">
        <v>8139</v>
      </c>
      <c r="G204" s="44" t="s">
        <v>8140</v>
      </c>
      <c r="H204" s="44">
        <v>91000</v>
      </c>
      <c r="I204" s="44">
        <v>89900</v>
      </c>
      <c r="J204" s="44" t="s">
        <v>38</v>
      </c>
      <c r="K204" s="44" t="s">
        <v>8105</v>
      </c>
      <c r="L204" s="44" t="s">
        <v>6952</v>
      </c>
      <c r="M204" s="44" t="s">
        <v>287</v>
      </c>
      <c r="N204" s="44" t="s">
        <v>8141</v>
      </c>
      <c r="O204" s="44" t="s">
        <v>8142</v>
      </c>
      <c r="P204" s="44" t="s">
        <v>61</v>
      </c>
      <c r="Q204" s="44" t="s">
        <v>6885</v>
      </c>
      <c r="R204" s="44" t="s">
        <v>63</v>
      </c>
      <c r="S204" s="44" t="s">
        <v>6886</v>
      </c>
      <c r="T204" s="44" t="s">
        <v>1019</v>
      </c>
      <c r="U204" s="44" t="s">
        <v>8047</v>
      </c>
      <c r="V204" s="44" t="s">
        <v>46</v>
      </c>
      <c r="W204" s="44" t="s">
        <v>46</v>
      </c>
      <c r="X204" s="44" t="s">
        <v>8108</v>
      </c>
      <c r="Y204" s="44" t="s">
        <v>7051</v>
      </c>
      <c r="Z204" s="44" t="s">
        <v>7540</v>
      </c>
      <c r="AA204" s="44" t="s">
        <v>7021</v>
      </c>
      <c r="AB204" s="44" t="s">
        <v>46</v>
      </c>
      <c r="AC204" s="44" t="s">
        <v>46</v>
      </c>
      <c r="AD204" s="44" t="s">
        <v>46</v>
      </c>
      <c r="AE204" s="44" t="s">
        <v>7051</v>
      </c>
      <c r="AF204" s="44">
        <v>6.3</v>
      </c>
      <c r="AG204" s="44">
        <v>2000</v>
      </c>
    </row>
    <row r="205" spans="1:33">
      <c r="A205" s="44" t="s">
        <v>6875</v>
      </c>
      <c r="B205" s="44" t="s">
        <v>7523</v>
      </c>
      <c r="C205" s="44" t="s">
        <v>741</v>
      </c>
      <c r="D205" s="44" t="s">
        <v>8143</v>
      </c>
      <c r="E205" s="44" t="s">
        <v>8144</v>
      </c>
      <c r="F205" s="44" t="s">
        <v>8145</v>
      </c>
      <c r="G205" s="44" t="s">
        <v>8146</v>
      </c>
      <c r="H205" s="44">
        <v>91500</v>
      </c>
      <c r="I205" s="44">
        <v>90890</v>
      </c>
      <c r="J205" s="44" t="s">
        <v>38</v>
      </c>
      <c r="K205" s="44" t="s">
        <v>8105</v>
      </c>
      <c r="L205" s="44" t="s">
        <v>6952</v>
      </c>
      <c r="M205" s="44" t="s">
        <v>287</v>
      </c>
      <c r="N205" s="44" t="s">
        <v>8147</v>
      </c>
      <c r="O205" s="44" t="s">
        <v>8148</v>
      </c>
      <c r="P205" s="44" t="s">
        <v>61</v>
      </c>
      <c r="Q205" s="44" t="s">
        <v>6885</v>
      </c>
      <c r="R205" s="44" t="s">
        <v>63</v>
      </c>
      <c r="S205" s="44" t="s">
        <v>6886</v>
      </c>
      <c r="T205" s="44" t="s">
        <v>1019</v>
      </c>
      <c r="U205" s="44" t="s">
        <v>8047</v>
      </c>
      <c r="V205" s="44" t="s">
        <v>46</v>
      </c>
      <c r="W205" s="44" t="s">
        <v>46</v>
      </c>
      <c r="X205" s="44" t="s">
        <v>8108</v>
      </c>
      <c r="Y205" s="44" t="s">
        <v>7051</v>
      </c>
      <c r="Z205" s="44" t="s">
        <v>7540</v>
      </c>
      <c r="AA205" s="44" t="s">
        <v>7021</v>
      </c>
      <c r="AB205" s="44" t="s">
        <v>46</v>
      </c>
      <c r="AC205" s="44" t="s">
        <v>46</v>
      </c>
      <c r="AD205" s="44" t="s">
        <v>46</v>
      </c>
      <c r="AE205" s="44" t="s">
        <v>7051</v>
      </c>
      <c r="AF205" s="44">
        <v>6.3</v>
      </c>
      <c r="AG205" s="44">
        <v>2000</v>
      </c>
    </row>
    <row r="206" spans="1:33">
      <c r="A206" s="44" t="s">
        <v>6875</v>
      </c>
      <c r="B206" s="44" t="s">
        <v>7523</v>
      </c>
      <c r="C206" s="44" t="s">
        <v>741</v>
      </c>
      <c r="D206" s="44" t="s">
        <v>8149</v>
      </c>
      <c r="E206" s="44" t="s">
        <v>8150</v>
      </c>
      <c r="F206" s="44" t="s">
        <v>8151</v>
      </c>
      <c r="G206" s="44" t="s">
        <v>8152</v>
      </c>
      <c r="H206" s="44">
        <v>103100</v>
      </c>
      <c r="I206" s="44">
        <v>101000</v>
      </c>
      <c r="J206" s="44" t="s">
        <v>38</v>
      </c>
      <c r="K206" s="44" t="s">
        <v>8105</v>
      </c>
      <c r="L206" s="44" t="s">
        <v>6952</v>
      </c>
      <c r="M206" s="44" t="s">
        <v>287</v>
      </c>
      <c r="N206" s="44" t="s">
        <v>8153</v>
      </c>
      <c r="O206" s="44" t="s">
        <v>8154</v>
      </c>
      <c r="P206" s="44" t="s">
        <v>61</v>
      </c>
      <c r="Q206" s="44" t="s">
        <v>6885</v>
      </c>
      <c r="R206" s="44" t="s">
        <v>63</v>
      </c>
      <c r="S206" s="44" t="s">
        <v>6886</v>
      </c>
      <c r="T206" s="44" t="s">
        <v>1019</v>
      </c>
      <c r="U206" s="44" t="s">
        <v>8047</v>
      </c>
      <c r="V206" s="44" t="s">
        <v>46</v>
      </c>
      <c r="W206" s="44" t="s">
        <v>46</v>
      </c>
      <c r="X206" s="44" t="s">
        <v>8108</v>
      </c>
      <c r="Y206" s="44" t="s">
        <v>8155</v>
      </c>
      <c r="Z206" s="44" t="s">
        <v>7314</v>
      </c>
      <c r="AA206" s="44" t="s">
        <v>7051</v>
      </c>
      <c r="AB206" s="44" t="s">
        <v>46</v>
      </c>
      <c r="AC206" s="44" t="s">
        <v>46</v>
      </c>
      <c r="AD206" s="44" t="s">
        <v>46</v>
      </c>
      <c r="AE206" s="44" t="s">
        <v>8155</v>
      </c>
      <c r="AF206" s="44">
        <v>8.3000000000000007</v>
      </c>
      <c r="AG206" s="44">
        <v>2000</v>
      </c>
    </row>
    <row r="207" spans="1:33">
      <c r="A207" s="44" t="s">
        <v>6875</v>
      </c>
      <c r="B207" s="44" t="s">
        <v>7523</v>
      </c>
      <c r="C207" s="44" t="s">
        <v>741</v>
      </c>
      <c r="D207" s="44" t="s">
        <v>8156</v>
      </c>
      <c r="E207" s="44" t="s">
        <v>8157</v>
      </c>
      <c r="F207" s="44" t="s">
        <v>8158</v>
      </c>
      <c r="G207" s="44" t="s">
        <v>8159</v>
      </c>
      <c r="H207" s="44">
        <v>104800</v>
      </c>
      <c r="I207" s="44">
        <v>103990</v>
      </c>
      <c r="J207" s="44" t="s">
        <v>38</v>
      </c>
      <c r="K207" s="44" t="s">
        <v>8105</v>
      </c>
      <c r="L207" s="44" t="s">
        <v>6952</v>
      </c>
      <c r="M207" s="44" t="s">
        <v>287</v>
      </c>
      <c r="N207" s="44" t="s">
        <v>8160</v>
      </c>
      <c r="O207" s="44" t="s">
        <v>8154</v>
      </c>
      <c r="P207" s="44" t="s">
        <v>61</v>
      </c>
      <c r="Q207" s="44" t="s">
        <v>6885</v>
      </c>
      <c r="R207" s="44" t="s">
        <v>63</v>
      </c>
      <c r="S207" s="44" t="s">
        <v>6886</v>
      </c>
      <c r="T207" s="44" t="s">
        <v>1019</v>
      </c>
      <c r="U207" s="44" t="s">
        <v>8047</v>
      </c>
      <c r="V207" s="44" t="s">
        <v>46</v>
      </c>
      <c r="W207" s="44" t="s">
        <v>46</v>
      </c>
      <c r="X207" s="44" t="s">
        <v>8108</v>
      </c>
      <c r="Y207" s="44" t="s">
        <v>8155</v>
      </c>
      <c r="Z207" s="44" t="s">
        <v>7314</v>
      </c>
      <c r="AA207" s="44" t="s">
        <v>7051</v>
      </c>
      <c r="AB207" s="44" t="s">
        <v>46</v>
      </c>
      <c r="AC207" s="44" t="s">
        <v>46</v>
      </c>
      <c r="AD207" s="44" t="s">
        <v>46</v>
      </c>
      <c r="AE207" s="44" t="s">
        <v>8155</v>
      </c>
      <c r="AF207" s="44">
        <v>8.3000000000000007</v>
      </c>
      <c r="AG207" s="44">
        <v>2000</v>
      </c>
    </row>
    <row r="208" spans="1:33">
      <c r="A208" s="44" t="s">
        <v>6875</v>
      </c>
      <c r="B208" s="44" t="s">
        <v>7523</v>
      </c>
      <c r="C208" s="44" t="s">
        <v>741</v>
      </c>
      <c r="D208" s="44" t="s">
        <v>8161</v>
      </c>
      <c r="E208" s="44" t="s">
        <v>8162</v>
      </c>
      <c r="F208" s="44" t="s">
        <v>8163</v>
      </c>
      <c r="G208" s="44" t="s">
        <v>8164</v>
      </c>
      <c r="H208" s="44">
        <v>125500</v>
      </c>
      <c r="I208" s="44">
        <v>124150</v>
      </c>
      <c r="J208" s="44" t="s">
        <v>38</v>
      </c>
      <c r="K208" s="44" t="s">
        <v>8105</v>
      </c>
      <c r="L208" s="44" t="s">
        <v>6952</v>
      </c>
      <c r="M208" s="44" t="s">
        <v>287</v>
      </c>
      <c r="N208" s="44" t="s">
        <v>8165</v>
      </c>
      <c r="O208" s="44" t="s">
        <v>8154</v>
      </c>
      <c r="P208" s="44" t="s">
        <v>61</v>
      </c>
      <c r="Q208" s="44" t="s">
        <v>6885</v>
      </c>
      <c r="R208" s="44" t="s">
        <v>63</v>
      </c>
      <c r="S208" s="44" t="s">
        <v>6886</v>
      </c>
      <c r="T208" s="44" t="s">
        <v>1019</v>
      </c>
      <c r="U208" s="44" t="s">
        <v>8047</v>
      </c>
      <c r="V208" s="44" t="s">
        <v>46</v>
      </c>
      <c r="W208" s="44" t="s">
        <v>46</v>
      </c>
      <c r="X208" s="44" t="s">
        <v>8108</v>
      </c>
      <c r="Y208" s="44" t="s">
        <v>7675</v>
      </c>
      <c r="Z208" s="44" t="s">
        <v>7925</v>
      </c>
      <c r="AA208" s="44" t="s">
        <v>7363</v>
      </c>
      <c r="AB208" s="44" t="s">
        <v>46</v>
      </c>
      <c r="AC208" s="44" t="s">
        <v>46</v>
      </c>
      <c r="AD208" s="44" t="s">
        <v>46</v>
      </c>
      <c r="AE208" s="44" t="s">
        <v>7675</v>
      </c>
      <c r="AF208" s="44">
        <v>9</v>
      </c>
      <c r="AG208" s="44">
        <v>2000</v>
      </c>
    </row>
    <row r="209" spans="1:33">
      <c r="A209" s="44" t="s">
        <v>6875</v>
      </c>
      <c r="B209" s="44" t="s">
        <v>7523</v>
      </c>
      <c r="C209" s="44" t="s">
        <v>741</v>
      </c>
      <c r="D209" s="44" t="s">
        <v>8166</v>
      </c>
      <c r="E209" s="44" t="s">
        <v>8167</v>
      </c>
      <c r="F209" s="44" t="s">
        <v>8168</v>
      </c>
      <c r="G209" s="44" t="s">
        <v>8169</v>
      </c>
      <c r="H209" s="44">
        <v>121100</v>
      </c>
      <c r="I209" s="44">
        <v>120000</v>
      </c>
      <c r="J209" s="44" t="s">
        <v>38</v>
      </c>
      <c r="K209" s="44" t="s">
        <v>8170</v>
      </c>
      <c r="L209" s="44" t="s">
        <v>6952</v>
      </c>
      <c r="M209" s="44" t="s">
        <v>287</v>
      </c>
      <c r="N209" s="44" t="s">
        <v>8171</v>
      </c>
      <c r="O209" s="44" t="s">
        <v>8172</v>
      </c>
      <c r="P209" s="44" t="s">
        <v>61</v>
      </c>
      <c r="Q209" s="44" t="s">
        <v>46</v>
      </c>
      <c r="R209" s="44" t="s">
        <v>46</v>
      </c>
      <c r="S209" s="44" t="s">
        <v>6886</v>
      </c>
      <c r="T209" s="44" t="s">
        <v>1019</v>
      </c>
      <c r="U209" s="44" t="s">
        <v>8047</v>
      </c>
      <c r="V209" s="44" t="s">
        <v>46</v>
      </c>
      <c r="W209" s="44" t="s">
        <v>46</v>
      </c>
      <c r="X209" s="44" t="s">
        <v>8108</v>
      </c>
      <c r="Y209" s="44" t="s">
        <v>7675</v>
      </c>
      <c r="Z209" s="44" t="s">
        <v>7925</v>
      </c>
      <c r="AA209" s="44" t="s">
        <v>7363</v>
      </c>
      <c r="AB209" s="44" t="s">
        <v>46</v>
      </c>
      <c r="AC209" s="44" t="s">
        <v>46</v>
      </c>
      <c r="AD209" s="44" t="s">
        <v>46</v>
      </c>
      <c r="AE209" s="44" t="s">
        <v>7675</v>
      </c>
      <c r="AF209" s="44">
        <v>9</v>
      </c>
      <c r="AG209" s="44" t="s">
        <v>46</v>
      </c>
    </row>
    <row r="210" spans="1:33">
      <c r="A210" s="44" t="s">
        <v>6875</v>
      </c>
      <c r="B210" s="44" t="s">
        <v>7523</v>
      </c>
      <c r="C210" s="44" t="s">
        <v>1405</v>
      </c>
      <c r="D210" s="44" t="s">
        <v>8173</v>
      </c>
      <c r="E210" s="44" t="s">
        <v>8174</v>
      </c>
      <c r="F210" s="44" t="s">
        <v>8175</v>
      </c>
      <c r="G210" s="44" t="s">
        <v>8176</v>
      </c>
      <c r="H210" s="44">
        <v>61690</v>
      </c>
      <c r="I210" s="44">
        <v>59700</v>
      </c>
      <c r="J210" s="44" t="s">
        <v>38</v>
      </c>
      <c r="K210" s="44" t="s">
        <v>8177</v>
      </c>
      <c r="L210" s="44" t="s">
        <v>6940</v>
      </c>
      <c r="M210" s="44" t="s">
        <v>287</v>
      </c>
      <c r="N210" s="44" t="s">
        <v>7720</v>
      </c>
      <c r="O210" s="44" t="s">
        <v>8178</v>
      </c>
      <c r="P210" s="44" t="s">
        <v>7553</v>
      </c>
      <c r="Q210" s="44" t="s">
        <v>6885</v>
      </c>
      <c r="R210" s="44" t="s">
        <v>63</v>
      </c>
      <c r="S210" s="44" t="s">
        <v>6886</v>
      </c>
      <c r="T210" s="44" t="s">
        <v>6886</v>
      </c>
      <c r="U210" s="44" t="s">
        <v>46</v>
      </c>
      <c r="V210" s="44" t="s">
        <v>46</v>
      </c>
      <c r="W210" s="44" t="s">
        <v>46</v>
      </c>
      <c r="X210" s="44" t="s">
        <v>8179</v>
      </c>
      <c r="Y210" s="44" t="s">
        <v>6981</v>
      </c>
      <c r="Z210" s="44" t="s">
        <v>6956</v>
      </c>
      <c r="AA210" s="44" t="s">
        <v>8180</v>
      </c>
      <c r="AB210" s="44" t="s">
        <v>7541</v>
      </c>
      <c r="AC210" s="44" t="s">
        <v>46</v>
      </c>
      <c r="AD210" s="44" t="s">
        <v>46</v>
      </c>
      <c r="AE210" s="44" t="s">
        <v>6981</v>
      </c>
      <c r="AF210" s="44">
        <v>5</v>
      </c>
      <c r="AG210" s="44">
        <v>2000</v>
      </c>
    </row>
    <row r="211" spans="1:33">
      <c r="A211" s="44" t="s">
        <v>6875</v>
      </c>
      <c r="B211" s="44" t="s">
        <v>7523</v>
      </c>
      <c r="C211" s="44" t="s">
        <v>1405</v>
      </c>
      <c r="D211" s="44" t="s">
        <v>8181</v>
      </c>
      <c r="E211" s="44" t="s">
        <v>8182</v>
      </c>
      <c r="F211" s="44" t="s">
        <v>8183</v>
      </c>
      <c r="G211" s="44" t="s">
        <v>8184</v>
      </c>
      <c r="H211" s="44">
        <v>69790</v>
      </c>
      <c r="I211" s="44">
        <v>67550</v>
      </c>
      <c r="J211" s="44" t="s">
        <v>38</v>
      </c>
      <c r="K211" s="44" t="s">
        <v>8177</v>
      </c>
      <c r="L211" s="44" t="s">
        <v>6940</v>
      </c>
      <c r="M211" s="44" t="s">
        <v>287</v>
      </c>
      <c r="N211" s="44" t="s">
        <v>7727</v>
      </c>
      <c r="O211" s="44" t="s">
        <v>8185</v>
      </c>
      <c r="P211" s="44" t="s">
        <v>7553</v>
      </c>
      <c r="Q211" s="44" t="s">
        <v>6885</v>
      </c>
      <c r="R211" s="44" t="s">
        <v>63</v>
      </c>
      <c r="S211" s="44" t="s">
        <v>6886</v>
      </c>
      <c r="T211" s="44" t="s">
        <v>6886</v>
      </c>
      <c r="U211" s="44" t="s">
        <v>46</v>
      </c>
      <c r="V211" s="44" t="s">
        <v>46</v>
      </c>
      <c r="W211" s="44" t="s">
        <v>46</v>
      </c>
      <c r="X211" s="44" t="s">
        <v>8179</v>
      </c>
      <c r="Y211" s="44" t="s">
        <v>7051</v>
      </c>
      <c r="Z211" s="44" t="s">
        <v>6988</v>
      </c>
      <c r="AA211" s="44" t="s">
        <v>8186</v>
      </c>
      <c r="AB211" s="44" t="s">
        <v>7541</v>
      </c>
      <c r="AC211" s="44" t="s">
        <v>46</v>
      </c>
      <c r="AD211" s="44" t="s">
        <v>46</v>
      </c>
      <c r="AE211" s="44" t="s">
        <v>7051</v>
      </c>
      <c r="AF211" s="44">
        <v>6</v>
      </c>
      <c r="AG211" s="44">
        <v>2000</v>
      </c>
    </row>
    <row r="212" spans="1:33">
      <c r="A212" s="44" t="s">
        <v>6875</v>
      </c>
      <c r="B212" s="44" t="s">
        <v>7523</v>
      </c>
      <c r="C212" s="44" t="s">
        <v>1405</v>
      </c>
      <c r="D212" s="44" t="s">
        <v>8187</v>
      </c>
      <c r="E212" s="44" t="s">
        <v>8188</v>
      </c>
      <c r="F212" s="44" t="s">
        <v>8189</v>
      </c>
      <c r="G212" s="44" t="s">
        <v>8190</v>
      </c>
      <c r="H212" s="44">
        <v>86940</v>
      </c>
      <c r="I212" s="44">
        <v>86390</v>
      </c>
      <c r="J212" s="44" t="s">
        <v>38</v>
      </c>
      <c r="K212" s="44" t="s">
        <v>8177</v>
      </c>
      <c r="L212" s="44" t="s">
        <v>6940</v>
      </c>
      <c r="M212" s="44" t="s">
        <v>287</v>
      </c>
      <c r="N212" s="44" t="s">
        <v>7445</v>
      </c>
      <c r="O212" s="44" t="s">
        <v>8191</v>
      </c>
      <c r="P212" s="44" t="s">
        <v>7553</v>
      </c>
      <c r="Q212" s="44" t="s">
        <v>6885</v>
      </c>
      <c r="R212" s="44" t="s">
        <v>63</v>
      </c>
      <c r="S212" s="44" t="s">
        <v>6886</v>
      </c>
      <c r="T212" s="44" t="s">
        <v>6886</v>
      </c>
      <c r="U212" s="44" t="s">
        <v>46</v>
      </c>
      <c r="V212" s="44" t="s">
        <v>46</v>
      </c>
      <c r="W212" s="44" t="s">
        <v>46</v>
      </c>
      <c r="X212" s="44" t="s">
        <v>8179</v>
      </c>
      <c r="Y212" s="44" t="s">
        <v>7454</v>
      </c>
      <c r="Z212" s="44" t="s">
        <v>7455</v>
      </c>
      <c r="AA212" s="44" t="s">
        <v>8192</v>
      </c>
      <c r="AB212" s="44" t="s">
        <v>7541</v>
      </c>
      <c r="AC212" s="44" t="s">
        <v>46</v>
      </c>
      <c r="AD212" s="44" t="s">
        <v>46</v>
      </c>
      <c r="AE212" s="44" t="s">
        <v>7454</v>
      </c>
      <c r="AF212" s="44">
        <v>8</v>
      </c>
      <c r="AG212" s="44">
        <v>2000</v>
      </c>
    </row>
    <row r="213" spans="1:33">
      <c r="A213" s="44" t="s">
        <v>6875</v>
      </c>
      <c r="B213" s="44" t="s">
        <v>7523</v>
      </c>
      <c r="C213" s="44" t="s">
        <v>1405</v>
      </c>
      <c r="D213" s="44" t="s">
        <v>8193</v>
      </c>
      <c r="E213" s="44" t="s">
        <v>8194</v>
      </c>
      <c r="F213" s="44" t="s">
        <v>8195</v>
      </c>
      <c r="G213" s="44" t="s">
        <v>8196</v>
      </c>
      <c r="H213" s="44">
        <v>93640</v>
      </c>
      <c r="I213" s="44">
        <v>92200</v>
      </c>
      <c r="J213" s="44" t="s">
        <v>38</v>
      </c>
      <c r="K213" s="44" t="s">
        <v>8177</v>
      </c>
      <c r="L213" s="44" t="s">
        <v>6940</v>
      </c>
      <c r="M213" s="44" t="s">
        <v>287</v>
      </c>
      <c r="N213" s="44" t="s">
        <v>7820</v>
      </c>
      <c r="O213" s="44" t="s">
        <v>8191</v>
      </c>
      <c r="P213" s="44" t="s">
        <v>7553</v>
      </c>
      <c r="Q213" s="44" t="s">
        <v>6885</v>
      </c>
      <c r="R213" s="44" t="s">
        <v>63</v>
      </c>
      <c r="S213" s="44" t="s">
        <v>6886</v>
      </c>
      <c r="T213" s="44" t="s">
        <v>6886</v>
      </c>
      <c r="U213" s="44" t="s">
        <v>46</v>
      </c>
      <c r="V213" s="44" t="s">
        <v>46</v>
      </c>
      <c r="W213" s="44" t="s">
        <v>46</v>
      </c>
      <c r="X213" s="44" t="s">
        <v>8179</v>
      </c>
      <c r="Y213" s="44" t="s">
        <v>7568</v>
      </c>
      <c r="Z213" s="44" t="s">
        <v>7682</v>
      </c>
      <c r="AA213" s="44" t="s">
        <v>7166</v>
      </c>
      <c r="AB213" s="44" t="s">
        <v>7541</v>
      </c>
      <c r="AC213" s="44" t="s">
        <v>46</v>
      </c>
      <c r="AD213" s="44" t="s">
        <v>46</v>
      </c>
      <c r="AE213" s="44" t="s">
        <v>7568</v>
      </c>
      <c r="AF213" s="44">
        <v>8.6999999999999993</v>
      </c>
      <c r="AG213" s="44">
        <v>2000</v>
      </c>
    </row>
    <row r="214" spans="1:33">
      <c r="A214" s="44" t="s">
        <v>6875</v>
      </c>
      <c r="B214" s="44" t="s">
        <v>7523</v>
      </c>
      <c r="C214" s="44" t="s">
        <v>1405</v>
      </c>
      <c r="D214" s="44" t="s">
        <v>8197</v>
      </c>
      <c r="E214" s="44" t="s">
        <v>8198</v>
      </c>
      <c r="F214" s="44" t="s">
        <v>8199</v>
      </c>
      <c r="G214" s="44" t="s">
        <v>8200</v>
      </c>
      <c r="H214" s="44">
        <v>104840</v>
      </c>
      <c r="I214" s="44">
        <v>101890</v>
      </c>
      <c r="J214" s="44" t="s">
        <v>38</v>
      </c>
      <c r="K214" s="44" t="s">
        <v>8177</v>
      </c>
      <c r="L214" s="44" t="s">
        <v>6940</v>
      </c>
      <c r="M214" s="44" t="s">
        <v>287</v>
      </c>
      <c r="N214" s="44" t="s">
        <v>7681</v>
      </c>
      <c r="O214" s="44" t="s">
        <v>8201</v>
      </c>
      <c r="P214" s="44" t="s">
        <v>7553</v>
      </c>
      <c r="Q214" s="44" t="s">
        <v>6885</v>
      </c>
      <c r="R214" s="44" t="s">
        <v>63</v>
      </c>
      <c r="S214" s="44" t="s">
        <v>6886</v>
      </c>
      <c r="T214" s="44" t="s">
        <v>6886</v>
      </c>
      <c r="U214" s="44" t="s">
        <v>46</v>
      </c>
      <c r="V214" s="44" t="s">
        <v>46</v>
      </c>
      <c r="W214" s="44" t="s">
        <v>46</v>
      </c>
      <c r="X214" s="44" t="s">
        <v>8179</v>
      </c>
      <c r="Y214" s="44" t="s">
        <v>6888</v>
      </c>
      <c r="Z214" s="44" t="s">
        <v>8099</v>
      </c>
      <c r="AA214" s="44" t="s">
        <v>7722</v>
      </c>
      <c r="AB214" s="44" t="s">
        <v>7541</v>
      </c>
      <c r="AC214" s="44" t="s">
        <v>46</v>
      </c>
      <c r="AD214" s="44" t="s">
        <v>46</v>
      </c>
      <c r="AE214" s="44" t="s">
        <v>6888</v>
      </c>
      <c r="AF214" s="44">
        <v>11</v>
      </c>
      <c r="AG214" s="44">
        <v>2000</v>
      </c>
    </row>
    <row r="215" spans="1:33">
      <c r="A215" s="44" t="s">
        <v>6875</v>
      </c>
      <c r="B215" s="44" t="s">
        <v>7523</v>
      </c>
      <c r="C215" s="44" t="s">
        <v>1405</v>
      </c>
      <c r="D215" s="44" t="s">
        <v>8202</v>
      </c>
      <c r="E215" s="44" t="s">
        <v>8203</v>
      </c>
      <c r="F215" s="44" t="s">
        <v>8204</v>
      </c>
      <c r="G215" s="44" t="s">
        <v>8205</v>
      </c>
      <c r="H215" s="44">
        <v>107440</v>
      </c>
      <c r="I215" s="44">
        <v>104000</v>
      </c>
      <c r="J215" s="44" t="s">
        <v>38</v>
      </c>
      <c r="K215" s="44" t="s">
        <v>8177</v>
      </c>
      <c r="L215" s="44" t="s">
        <v>6940</v>
      </c>
      <c r="M215" s="44" t="s">
        <v>287</v>
      </c>
      <c r="N215" s="44" t="s">
        <v>8206</v>
      </c>
      <c r="O215" s="44" t="s">
        <v>8201</v>
      </c>
      <c r="P215" s="44" t="s">
        <v>7553</v>
      </c>
      <c r="Q215" s="44" t="s">
        <v>6885</v>
      </c>
      <c r="R215" s="44" t="s">
        <v>63</v>
      </c>
      <c r="S215" s="44" t="s">
        <v>6886</v>
      </c>
      <c r="T215" s="44" t="s">
        <v>6886</v>
      </c>
      <c r="U215" s="44" t="s">
        <v>46</v>
      </c>
      <c r="V215" s="44" t="s">
        <v>46</v>
      </c>
      <c r="W215" s="44" t="s">
        <v>46</v>
      </c>
      <c r="X215" s="44" t="s">
        <v>8179</v>
      </c>
      <c r="Y215" s="44" t="s">
        <v>8099</v>
      </c>
      <c r="Z215" s="44" t="s">
        <v>8207</v>
      </c>
      <c r="AA215" s="44" t="s">
        <v>7504</v>
      </c>
      <c r="AB215" s="44" t="s">
        <v>7541</v>
      </c>
      <c r="AC215" s="44" t="s">
        <v>46</v>
      </c>
      <c r="AD215" s="44" t="s">
        <v>46</v>
      </c>
      <c r="AE215" s="44" t="s">
        <v>8099</v>
      </c>
      <c r="AF215" s="44">
        <v>12.5</v>
      </c>
      <c r="AG215" s="44">
        <v>2000</v>
      </c>
    </row>
    <row r="216" spans="1:33">
      <c r="A216" s="44" t="s">
        <v>6875</v>
      </c>
      <c r="B216" s="44" t="s">
        <v>7523</v>
      </c>
      <c r="C216" s="44" t="s">
        <v>1405</v>
      </c>
      <c r="D216" s="44" t="s">
        <v>8208</v>
      </c>
      <c r="E216" s="44" t="s">
        <v>8209</v>
      </c>
      <c r="F216" s="44" t="s">
        <v>8210</v>
      </c>
      <c r="G216" s="44" t="s">
        <v>8211</v>
      </c>
      <c r="H216" s="44">
        <v>104240</v>
      </c>
      <c r="I216" s="44">
        <v>100890</v>
      </c>
      <c r="J216" s="44" t="s">
        <v>38</v>
      </c>
      <c r="K216" s="44" t="s">
        <v>8177</v>
      </c>
      <c r="L216" s="44" t="s">
        <v>6882</v>
      </c>
      <c r="M216" s="44" t="s">
        <v>287</v>
      </c>
      <c r="N216" s="44" t="s">
        <v>7681</v>
      </c>
      <c r="O216" s="44" t="s">
        <v>8201</v>
      </c>
      <c r="P216" s="44" t="s">
        <v>7553</v>
      </c>
      <c r="Q216" s="44" t="s">
        <v>6885</v>
      </c>
      <c r="R216" s="44" t="s">
        <v>63</v>
      </c>
      <c r="S216" s="44" t="s">
        <v>6886</v>
      </c>
      <c r="T216" s="44" t="s">
        <v>6886</v>
      </c>
      <c r="U216" s="44" t="s">
        <v>46</v>
      </c>
      <c r="V216" s="44" t="s">
        <v>46</v>
      </c>
      <c r="W216" s="44" t="s">
        <v>46</v>
      </c>
      <c r="X216" s="44" t="s">
        <v>8179</v>
      </c>
      <c r="Y216" s="44" t="s">
        <v>6888</v>
      </c>
      <c r="Z216" s="44" t="s">
        <v>46</v>
      </c>
      <c r="AA216" s="44" t="s">
        <v>7722</v>
      </c>
      <c r="AB216" s="44" t="s">
        <v>7541</v>
      </c>
      <c r="AC216" s="44" t="s">
        <v>46</v>
      </c>
      <c r="AD216" s="44" t="s">
        <v>46</v>
      </c>
      <c r="AE216" s="44" t="s">
        <v>6888</v>
      </c>
      <c r="AF216" s="44">
        <v>11</v>
      </c>
      <c r="AG216" s="44">
        <v>2000</v>
      </c>
    </row>
    <row r="217" spans="1:33">
      <c r="A217" s="44" t="s">
        <v>6875</v>
      </c>
      <c r="B217" s="44" t="s">
        <v>7523</v>
      </c>
      <c r="C217" s="44" t="s">
        <v>1405</v>
      </c>
      <c r="D217" s="44" t="s">
        <v>8212</v>
      </c>
      <c r="E217" s="44" t="s">
        <v>8213</v>
      </c>
      <c r="F217" s="44" t="s">
        <v>8214</v>
      </c>
      <c r="G217" s="44" t="s">
        <v>8215</v>
      </c>
      <c r="H217" s="44">
        <v>105940</v>
      </c>
      <c r="I217" s="44">
        <v>103990</v>
      </c>
      <c r="J217" s="44" t="s">
        <v>38</v>
      </c>
      <c r="K217" s="44" t="s">
        <v>8177</v>
      </c>
      <c r="L217" s="44" t="s">
        <v>6882</v>
      </c>
      <c r="M217" s="44" t="s">
        <v>287</v>
      </c>
      <c r="N217" s="44" t="s">
        <v>8206</v>
      </c>
      <c r="O217" s="44" t="s">
        <v>8201</v>
      </c>
      <c r="P217" s="44" t="s">
        <v>7553</v>
      </c>
      <c r="Q217" s="44" t="s">
        <v>6885</v>
      </c>
      <c r="R217" s="44" t="s">
        <v>63</v>
      </c>
      <c r="S217" s="44" t="s">
        <v>6886</v>
      </c>
      <c r="T217" s="44" t="s">
        <v>6886</v>
      </c>
      <c r="U217" s="44" t="s">
        <v>46</v>
      </c>
      <c r="V217" s="44" t="s">
        <v>46</v>
      </c>
      <c r="W217" s="44" t="s">
        <v>46</v>
      </c>
      <c r="X217" s="44" t="s">
        <v>8179</v>
      </c>
      <c r="Y217" s="44" t="s">
        <v>8099</v>
      </c>
      <c r="Z217" s="44" t="s">
        <v>46</v>
      </c>
      <c r="AA217" s="44" t="s">
        <v>7504</v>
      </c>
      <c r="AB217" s="44" t="s">
        <v>7541</v>
      </c>
      <c r="AC217" s="44" t="s">
        <v>46</v>
      </c>
      <c r="AD217" s="44" t="s">
        <v>46</v>
      </c>
      <c r="AE217" s="44" t="s">
        <v>8099</v>
      </c>
      <c r="AF217" s="44">
        <v>12.5</v>
      </c>
      <c r="AG217" s="44">
        <v>2000</v>
      </c>
    </row>
    <row r="218" spans="1:33">
      <c r="A218" s="44" t="s">
        <v>6875</v>
      </c>
      <c r="B218" s="44" t="s">
        <v>7523</v>
      </c>
      <c r="C218" s="44" t="s">
        <v>741</v>
      </c>
      <c r="D218" s="44" t="s">
        <v>8216</v>
      </c>
      <c r="E218" s="44" t="s">
        <v>8217</v>
      </c>
      <c r="F218" s="44" t="s">
        <v>8218</v>
      </c>
      <c r="G218" s="44" t="s">
        <v>8219</v>
      </c>
      <c r="H218" s="44">
        <v>97800</v>
      </c>
      <c r="I218" s="44">
        <v>96000</v>
      </c>
      <c r="J218" s="44" t="s">
        <v>38</v>
      </c>
      <c r="K218" s="44" t="s">
        <v>8220</v>
      </c>
      <c r="L218" s="44" t="s">
        <v>6952</v>
      </c>
      <c r="M218" s="44" t="s">
        <v>287</v>
      </c>
      <c r="N218" s="44" t="s">
        <v>8147</v>
      </c>
      <c r="O218" s="44" t="s">
        <v>8221</v>
      </c>
      <c r="P218" s="44" t="s">
        <v>61</v>
      </c>
      <c r="Q218" s="44" t="s">
        <v>6885</v>
      </c>
      <c r="R218" s="44" t="s">
        <v>63</v>
      </c>
      <c r="S218" s="44" t="s">
        <v>6886</v>
      </c>
      <c r="T218" s="44" t="s">
        <v>1019</v>
      </c>
      <c r="U218" s="44" t="s">
        <v>8047</v>
      </c>
      <c r="V218" s="44" t="s">
        <v>46</v>
      </c>
      <c r="W218" s="44" t="s">
        <v>46</v>
      </c>
      <c r="X218" s="44" t="s">
        <v>8108</v>
      </c>
      <c r="Y218" s="44" t="s">
        <v>6988</v>
      </c>
      <c r="Z218" s="44" t="s">
        <v>7454</v>
      </c>
      <c r="AA218" s="44" t="s">
        <v>7855</v>
      </c>
      <c r="AB218" s="44" t="s">
        <v>46</v>
      </c>
      <c r="AC218" s="44" t="s">
        <v>46</v>
      </c>
      <c r="AD218" s="44" t="s">
        <v>46</v>
      </c>
      <c r="AE218" s="44" t="s">
        <v>6988</v>
      </c>
      <c r="AF218" s="44">
        <v>7.2</v>
      </c>
      <c r="AG218" s="44">
        <v>2000</v>
      </c>
    </row>
    <row r="219" spans="1:33">
      <c r="A219" s="44" t="s">
        <v>6875</v>
      </c>
      <c r="B219" s="44" t="s">
        <v>7523</v>
      </c>
      <c r="C219" s="44" t="s">
        <v>1405</v>
      </c>
      <c r="D219" s="44" t="s">
        <v>8222</v>
      </c>
      <c r="E219" s="44" t="s">
        <v>8223</v>
      </c>
      <c r="F219" s="44" t="s">
        <v>8224</v>
      </c>
      <c r="G219" s="44" t="s">
        <v>8225</v>
      </c>
      <c r="H219" s="44">
        <v>81300</v>
      </c>
      <c r="I219" s="44">
        <v>80872</v>
      </c>
      <c r="J219" s="44" t="s">
        <v>367</v>
      </c>
      <c r="K219" s="44" t="s">
        <v>8226</v>
      </c>
      <c r="L219" s="44" t="s">
        <v>6952</v>
      </c>
      <c r="M219" s="44" t="s">
        <v>287</v>
      </c>
      <c r="N219" s="44" t="s">
        <v>8227</v>
      </c>
      <c r="O219" s="44" t="s">
        <v>8228</v>
      </c>
      <c r="P219" s="44" t="s">
        <v>61</v>
      </c>
      <c r="Q219" s="44" t="s">
        <v>6885</v>
      </c>
      <c r="R219" s="44" t="s">
        <v>63</v>
      </c>
      <c r="S219" s="44" t="s">
        <v>6886</v>
      </c>
      <c r="T219" s="44" t="s">
        <v>6886</v>
      </c>
      <c r="U219" s="44" t="s">
        <v>46</v>
      </c>
      <c r="V219" s="44" t="s">
        <v>46</v>
      </c>
      <c r="W219" s="44" t="s">
        <v>46</v>
      </c>
      <c r="X219" s="44" t="s">
        <v>8179</v>
      </c>
      <c r="Y219" s="44" t="s">
        <v>6981</v>
      </c>
      <c r="Z219" s="44" t="s">
        <v>6956</v>
      </c>
      <c r="AA219" s="44" t="s">
        <v>7531</v>
      </c>
      <c r="AB219" s="44" t="s">
        <v>46</v>
      </c>
      <c r="AC219" s="44" t="s">
        <v>46</v>
      </c>
      <c r="AD219" s="44" t="s">
        <v>46</v>
      </c>
      <c r="AE219" s="44" t="s">
        <v>6981</v>
      </c>
      <c r="AF219" s="44">
        <v>5</v>
      </c>
      <c r="AG219" s="44">
        <v>2000</v>
      </c>
    </row>
    <row r="220" spans="1:33">
      <c r="A220" s="44" t="s">
        <v>6875</v>
      </c>
      <c r="B220" s="44" t="s">
        <v>7523</v>
      </c>
      <c r="C220" s="44" t="s">
        <v>1405</v>
      </c>
      <c r="D220" s="44" t="s">
        <v>8229</v>
      </c>
      <c r="E220" s="44" t="s">
        <v>8230</v>
      </c>
      <c r="F220" s="44" t="s">
        <v>8231</v>
      </c>
      <c r="G220" s="44" t="s">
        <v>8232</v>
      </c>
      <c r="H220" s="44">
        <v>98400</v>
      </c>
      <c r="I220" s="44">
        <v>97790</v>
      </c>
      <c r="J220" s="44" t="s">
        <v>367</v>
      </c>
      <c r="K220" s="44" t="s">
        <v>8226</v>
      </c>
      <c r="L220" s="44" t="s">
        <v>6952</v>
      </c>
      <c r="M220" s="44" t="s">
        <v>287</v>
      </c>
      <c r="N220" s="44" t="s">
        <v>8233</v>
      </c>
      <c r="O220" s="44" t="s">
        <v>8234</v>
      </c>
      <c r="P220" s="44" t="s">
        <v>61</v>
      </c>
      <c r="Q220" s="44" t="s">
        <v>6885</v>
      </c>
      <c r="R220" s="44" t="s">
        <v>63</v>
      </c>
      <c r="S220" s="44" t="s">
        <v>6886</v>
      </c>
      <c r="T220" s="44" t="s">
        <v>6886</v>
      </c>
      <c r="U220" s="44" t="s">
        <v>46</v>
      </c>
      <c r="V220" s="44" t="s">
        <v>46</v>
      </c>
      <c r="W220" s="44" t="s">
        <v>46</v>
      </c>
      <c r="X220" s="44" t="s">
        <v>8179</v>
      </c>
      <c r="Y220" s="44" t="s">
        <v>7051</v>
      </c>
      <c r="Z220" s="44" t="s">
        <v>7540</v>
      </c>
      <c r="AA220" s="44" t="s">
        <v>8235</v>
      </c>
      <c r="AB220" s="44" t="s">
        <v>46</v>
      </c>
      <c r="AC220" s="44" t="s">
        <v>46</v>
      </c>
      <c r="AD220" s="44" t="s">
        <v>46</v>
      </c>
      <c r="AE220" s="44" t="s">
        <v>7051</v>
      </c>
      <c r="AF220" s="44">
        <v>6.3</v>
      </c>
      <c r="AG220" s="44">
        <v>2000</v>
      </c>
    </row>
    <row r="221" spans="1:33">
      <c r="A221" s="44" t="s">
        <v>6875</v>
      </c>
      <c r="B221" s="44" t="s">
        <v>7523</v>
      </c>
      <c r="C221" s="44" t="s">
        <v>1405</v>
      </c>
      <c r="D221" s="44" t="s">
        <v>8236</v>
      </c>
      <c r="E221" s="44" t="s">
        <v>8237</v>
      </c>
      <c r="F221" s="44" t="s">
        <v>8238</v>
      </c>
      <c r="G221" s="44" t="s">
        <v>8239</v>
      </c>
      <c r="H221" s="44">
        <v>98900</v>
      </c>
      <c r="I221" s="44">
        <v>98300</v>
      </c>
      <c r="J221" s="44" t="s">
        <v>367</v>
      </c>
      <c r="K221" s="44" t="s">
        <v>8226</v>
      </c>
      <c r="L221" s="44" t="s">
        <v>6952</v>
      </c>
      <c r="M221" s="44" t="s">
        <v>287</v>
      </c>
      <c r="N221" s="44" t="s">
        <v>8240</v>
      </c>
      <c r="O221" s="44" t="s">
        <v>8234</v>
      </c>
      <c r="P221" s="44" t="s">
        <v>61</v>
      </c>
      <c r="Q221" s="44" t="s">
        <v>6885</v>
      </c>
      <c r="R221" s="44" t="s">
        <v>63</v>
      </c>
      <c r="S221" s="44" t="s">
        <v>6886</v>
      </c>
      <c r="T221" s="44" t="s">
        <v>6886</v>
      </c>
      <c r="U221" s="44" t="s">
        <v>46</v>
      </c>
      <c r="V221" s="44" t="s">
        <v>46</v>
      </c>
      <c r="W221" s="44" t="s">
        <v>46</v>
      </c>
      <c r="X221" s="44" t="s">
        <v>8179</v>
      </c>
      <c r="Y221" s="44" t="s">
        <v>7051</v>
      </c>
      <c r="Z221" s="44" t="s">
        <v>7540</v>
      </c>
      <c r="AA221" s="44" t="s">
        <v>8235</v>
      </c>
      <c r="AB221" s="44" t="s">
        <v>46</v>
      </c>
      <c r="AC221" s="44" t="s">
        <v>46</v>
      </c>
      <c r="AD221" s="44" t="s">
        <v>46</v>
      </c>
      <c r="AE221" s="44" t="s">
        <v>7051</v>
      </c>
      <c r="AF221" s="44">
        <v>6.3</v>
      </c>
      <c r="AG221" s="44">
        <v>2000</v>
      </c>
    </row>
    <row r="222" spans="1:33">
      <c r="A222" s="44" t="s">
        <v>6875</v>
      </c>
      <c r="B222" s="44" t="s">
        <v>7523</v>
      </c>
      <c r="C222" s="44" t="s">
        <v>1405</v>
      </c>
      <c r="D222" s="44" t="s">
        <v>8241</v>
      </c>
      <c r="E222" s="44" t="s">
        <v>8242</v>
      </c>
      <c r="F222" s="44" t="s">
        <v>8243</v>
      </c>
      <c r="G222" s="44" t="s">
        <v>8244</v>
      </c>
      <c r="H222" s="44">
        <v>103400</v>
      </c>
      <c r="I222" s="44">
        <v>102800</v>
      </c>
      <c r="J222" s="44" t="s">
        <v>367</v>
      </c>
      <c r="K222" s="44" t="s">
        <v>8226</v>
      </c>
      <c r="L222" s="44" t="s">
        <v>6952</v>
      </c>
      <c r="M222" s="44" t="s">
        <v>287</v>
      </c>
      <c r="N222" s="44" t="s">
        <v>8245</v>
      </c>
      <c r="O222" s="44" t="s">
        <v>8246</v>
      </c>
      <c r="P222" s="44" t="s">
        <v>7553</v>
      </c>
      <c r="Q222" s="44" t="s">
        <v>6885</v>
      </c>
      <c r="R222" s="44" t="s">
        <v>63</v>
      </c>
      <c r="S222" s="44" t="s">
        <v>6886</v>
      </c>
      <c r="T222" s="44" t="s">
        <v>6886</v>
      </c>
      <c r="U222" s="44" t="s">
        <v>46</v>
      </c>
      <c r="V222" s="44" t="s">
        <v>46</v>
      </c>
      <c r="W222" s="44" t="s">
        <v>46</v>
      </c>
      <c r="X222" s="44" t="s">
        <v>8179</v>
      </c>
      <c r="Y222" s="44" t="s">
        <v>6988</v>
      </c>
      <c r="Z222" s="44" t="s">
        <v>7454</v>
      </c>
      <c r="AA222" s="44" t="s">
        <v>8247</v>
      </c>
      <c r="AB222" s="44" t="s">
        <v>7541</v>
      </c>
      <c r="AC222" s="44" t="s">
        <v>46</v>
      </c>
      <c r="AD222" s="44" t="s">
        <v>46</v>
      </c>
      <c r="AE222" s="44" t="s">
        <v>6988</v>
      </c>
      <c r="AF222" s="44">
        <v>7.2</v>
      </c>
      <c r="AG222" s="44">
        <v>2000</v>
      </c>
    </row>
    <row r="223" spans="1:33">
      <c r="A223" s="44" t="s">
        <v>6875</v>
      </c>
      <c r="B223" s="44" t="s">
        <v>7523</v>
      </c>
      <c r="C223" s="44" t="s">
        <v>1405</v>
      </c>
      <c r="D223" s="44" t="s">
        <v>8248</v>
      </c>
      <c r="E223" s="44" t="s">
        <v>8249</v>
      </c>
      <c r="F223" s="44" t="s">
        <v>8250</v>
      </c>
      <c r="G223" s="44" t="s">
        <v>8251</v>
      </c>
      <c r="H223" s="44">
        <v>104700</v>
      </c>
      <c r="I223" s="44">
        <v>104000</v>
      </c>
      <c r="J223" s="44" t="s">
        <v>367</v>
      </c>
      <c r="K223" s="44" t="s">
        <v>8226</v>
      </c>
      <c r="L223" s="44" t="s">
        <v>6952</v>
      </c>
      <c r="M223" s="44" t="s">
        <v>287</v>
      </c>
      <c r="N223" s="44" t="s">
        <v>8252</v>
      </c>
      <c r="O223" s="44" t="s">
        <v>8253</v>
      </c>
      <c r="P223" s="44" t="s">
        <v>7553</v>
      </c>
      <c r="Q223" s="44" t="s">
        <v>6885</v>
      </c>
      <c r="R223" s="44" t="s">
        <v>63</v>
      </c>
      <c r="S223" s="44" t="s">
        <v>6886</v>
      </c>
      <c r="T223" s="44" t="s">
        <v>6886</v>
      </c>
      <c r="U223" s="44" t="s">
        <v>46</v>
      </c>
      <c r="V223" s="44" t="s">
        <v>46</v>
      </c>
      <c r="W223" s="44" t="s">
        <v>46</v>
      </c>
      <c r="X223" s="44" t="s">
        <v>8179</v>
      </c>
      <c r="Y223" s="44" t="s">
        <v>6988</v>
      </c>
      <c r="Z223" s="44" t="s">
        <v>7454</v>
      </c>
      <c r="AA223" s="44" t="s">
        <v>8247</v>
      </c>
      <c r="AB223" s="44" t="s">
        <v>7541</v>
      </c>
      <c r="AC223" s="44" t="s">
        <v>46</v>
      </c>
      <c r="AD223" s="44" t="s">
        <v>46</v>
      </c>
      <c r="AE223" s="44" t="s">
        <v>6988</v>
      </c>
      <c r="AF223" s="44">
        <v>7.2</v>
      </c>
      <c r="AG223" s="44">
        <v>2000</v>
      </c>
    </row>
    <row r="224" spans="1:33">
      <c r="A224" s="44" t="s">
        <v>6875</v>
      </c>
      <c r="B224" s="44" t="s">
        <v>7523</v>
      </c>
      <c r="C224" s="44" t="s">
        <v>1405</v>
      </c>
      <c r="D224" s="44" t="s">
        <v>8254</v>
      </c>
      <c r="E224" s="44" t="s">
        <v>8255</v>
      </c>
      <c r="F224" s="44" t="s">
        <v>8256</v>
      </c>
      <c r="G224" s="44" t="s">
        <v>8257</v>
      </c>
      <c r="H224" s="44">
        <v>124400</v>
      </c>
      <c r="I224" s="44">
        <v>123500</v>
      </c>
      <c r="J224" s="44" t="s">
        <v>367</v>
      </c>
      <c r="K224" s="44" t="s">
        <v>8226</v>
      </c>
      <c r="L224" s="44" t="s">
        <v>6952</v>
      </c>
      <c r="M224" s="44" t="s">
        <v>287</v>
      </c>
      <c r="N224" s="44" t="s">
        <v>8258</v>
      </c>
      <c r="O224" s="44" t="s">
        <v>8259</v>
      </c>
      <c r="P224" s="44" t="s">
        <v>7553</v>
      </c>
      <c r="Q224" s="44" t="s">
        <v>6885</v>
      </c>
      <c r="R224" s="44" t="s">
        <v>63</v>
      </c>
      <c r="S224" s="44" t="s">
        <v>6886</v>
      </c>
      <c r="T224" s="44" t="s">
        <v>6886</v>
      </c>
      <c r="U224" s="44" t="s">
        <v>46</v>
      </c>
      <c r="V224" s="44" t="s">
        <v>46</v>
      </c>
      <c r="W224" s="44" t="s">
        <v>46</v>
      </c>
      <c r="X224" s="44" t="s">
        <v>8179</v>
      </c>
      <c r="Y224" s="44" t="s">
        <v>7461</v>
      </c>
      <c r="Z224" s="44" t="s">
        <v>7314</v>
      </c>
      <c r="AA224" s="44" t="s">
        <v>8260</v>
      </c>
      <c r="AB224" s="44" t="s">
        <v>7541</v>
      </c>
      <c r="AC224" s="44" t="s">
        <v>46</v>
      </c>
      <c r="AD224" s="44" t="s">
        <v>46</v>
      </c>
      <c r="AE224" s="44" t="s">
        <v>7461</v>
      </c>
      <c r="AF224" s="44">
        <v>8.5</v>
      </c>
      <c r="AG224" s="44">
        <v>2000</v>
      </c>
    </row>
    <row r="225" spans="1:33">
      <c r="A225" s="44" t="s">
        <v>6875</v>
      </c>
      <c r="B225" s="44" t="s">
        <v>7523</v>
      </c>
      <c r="C225" s="44" t="s">
        <v>7569</v>
      </c>
      <c r="D225" s="44" t="s">
        <v>8261</v>
      </c>
      <c r="E225" s="44" t="s">
        <v>8262</v>
      </c>
      <c r="F225" s="44" t="s">
        <v>8263</v>
      </c>
      <c r="G225" s="44" t="s">
        <v>8264</v>
      </c>
      <c r="H225" s="44">
        <v>38780</v>
      </c>
      <c r="I225" s="44">
        <v>35800</v>
      </c>
      <c r="J225" s="44" t="s">
        <v>38</v>
      </c>
      <c r="K225" s="44" t="s">
        <v>8265</v>
      </c>
      <c r="L225" s="44" t="s">
        <v>6940</v>
      </c>
      <c r="M225" s="44" t="s">
        <v>287</v>
      </c>
      <c r="N225" s="44" t="s">
        <v>6897</v>
      </c>
      <c r="O225" s="44" t="s">
        <v>8266</v>
      </c>
      <c r="P225" s="44" t="s">
        <v>8267</v>
      </c>
      <c r="Q225" s="44" t="s">
        <v>6885</v>
      </c>
      <c r="R225" s="44" t="s">
        <v>63</v>
      </c>
      <c r="S225" s="44" t="s">
        <v>502</v>
      </c>
      <c r="T225" s="44" t="s">
        <v>8268</v>
      </c>
      <c r="U225" s="44" t="s">
        <v>46</v>
      </c>
      <c r="V225" s="44" t="s">
        <v>46</v>
      </c>
      <c r="W225" s="44" t="s">
        <v>46</v>
      </c>
      <c r="X225" s="44" t="s">
        <v>8269</v>
      </c>
      <c r="Y225" s="44" t="s">
        <v>6944</v>
      </c>
      <c r="Z225" s="44" t="s">
        <v>6944</v>
      </c>
      <c r="AA225" s="44" t="s">
        <v>7579</v>
      </c>
      <c r="AB225" s="44" t="s">
        <v>46</v>
      </c>
      <c r="AC225" s="44" t="s">
        <v>46</v>
      </c>
      <c r="AD225" s="44" t="s">
        <v>46</v>
      </c>
      <c r="AE225" s="44" t="s">
        <v>6944</v>
      </c>
      <c r="AF225" s="44">
        <v>2.8</v>
      </c>
      <c r="AG225" s="44">
        <v>1600</v>
      </c>
    </row>
    <row r="226" spans="1:33">
      <c r="A226" s="44" t="s">
        <v>6875</v>
      </c>
      <c r="B226" s="44" t="s">
        <v>7523</v>
      </c>
      <c r="C226" s="44" t="s">
        <v>7569</v>
      </c>
      <c r="D226" s="44" t="s">
        <v>8270</v>
      </c>
      <c r="E226" s="44" t="s">
        <v>8271</v>
      </c>
      <c r="F226" s="44" t="s">
        <v>8272</v>
      </c>
      <c r="G226" s="44" t="s">
        <v>8273</v>
      </c>
      <c r="H226" s="44">
        <v>47980</v>
      </c>
      <c r="I226" s="44">
        <v>39900</v>
      </c>
      <c r="J226" s="44" t="s">
        <v>38</v>
      </c>
      <c r="K226" s="44" t="s">
        <v>8265</v>
      </c>
      <c r="L226" s="44" t="s">
        <v>6940</v>
      </c>
      <c r="M226" s="44" t="s">
        <v>287</v>
      </c>
      <c r="N226" s="44" t="s">
        <v>6908</v>
      </c>
      <c r="O226" s="44" t="s">
        <v>8274</v>
      </c>
      <c r="P226" s="44" t="s">
        <v>8267</v>
      </c>
      <c r="Q226" s="44" t="s">
        <v>6885</v>
      </c>
      <c r="R226" s="44" t="s">
        <v>63</v>
      </c>
      <c r="S226" s="44" t="s">
        <v>502</v>
      </c>
      <c r="T226" s="44" t="s">
        <v>8268</v>
      </c>
      <c r="U226" s="44" t="s">
        <v>46</v>
      </c>
      <c r="V226" s="44" t="s">
        <v>46</v>
      </c>
      <c r="W226" s="44" t="s">
        <v>46</v>
      </c>
      <c r="X226" s="44" t="s">
        <v>8269</v>
      </c>
      <c r="Y226" s="44" t="s">
        <v>7644</v>
      </c>
      <c r="Z226" s="44" t="s">
        <v>7644</v>
      </c>
      <c r="AA226" s="44" t="s">
        <v>8275</v>
      </c>
      <c r="AB226" s="44" t="s">
        <v>46</v>
      </c>
      <c r="AC226" s="44" t="s">
        <v>46</v>
      </c>
      <c r="AD226" s="44" t="s">
        <v>46</v>
      </c>
      <c r="AE226" s="44" t="s">
        <v>7644</v>
      </c>
      <c r="AF226" s="44">
        <v>3.5</v>
      </c>
      <c r="AG226" s="44">
        <v>1600</v>
      </c>
    </row>
    <row r="227" spans="1:33">
      <c r="A227" s="44" t="s">
        <v>6875</v>
      </c>
      <c r="B227" s="44" t="s">
        <v>7523</v>
      </c>
      <c r="C227" s="44" t="s">
        <v>7569</v>
      </c>
      <c r="D227" s="44" t="s">
        <v>8276</v>
      </c>
      <c r="E227" s="44" t="s">
        <v>8277</v>
      </c>
      <c r="F227" s="44" t="s">
        <v>8278</v>
      </c>
      <c r="G227" s="44" t="s">
        <v>8279</v>
      </c>
      <c r="H227" s="44">
        <v>74180</v>
      </c>
      <c r="I227" s="44">
        <v>66000</v>
      </c>
      <c r="J227" s="44" t="s">
        <v>38</v>
      </c>
      <c r="K227" s="44" t="s">
        <v>8265</v>
      </c>
      <c r="L227" s="44" t="s">
        <v>6940</v>
      </c>
      <c r="M227" s="44" t="s">
        <v>287</v>
      </c>
      <c r="N227" s="44" t="s">
        <v>7734</v>
      </c>
      <c r="O227" s="44" t="s">
        <v>7610</v>
      </c>
      <c r="P227" s="44" t="s">
        <v>8267</v>
      </c>
      <c r="Q227" s="44" t="s">
        <v>46</v>
      </c>
      <c r="R227" s="44" t="s">
        <v>46</v>
      </c>
      <c r="S227" s="44" t="s">
        <v>502</v>
      </c>
      <c r="T227" s="44" t="s">
        <v>8268</v>
      </c>
      <c r="U227" s="44" t="s">
        <v>46</v>
      </c>
      <c r="V227" s="44" t="s">
        <v>46</v>
      </c>
      <c r="W227" s="44" t="s">
        <v>46</v>
      </c>
      <c r="X227" s="44" t="s">
        <v>8269</v>
      </c>
      <c r="Y227" s="44" t="s">
        <v>6988</v>
      </c>
      <c r="Z227" s="44" t="s">
        <v>6988</v>
      </c>
      <c r="AA227" s="44" t="s">
        <v>8280</v>
      </c>
      <c r="AB227" s="44" t="s">
        <v>46</v>
      </c>
      <c r="AC227" s="44" t="s">
        <v>46</v>
      </c>
      <c r="AD227" s="44" t="s">
        <v>46</v>
      </c>
      <c r="AE227" s="44" t="s">
        <v>6988</v>
      </c>
      <c r="AF227" s="44">
        <v>7.2</v>
      </c>
      <c r="AG227" s="44" t="s">
        <v>46</v>
      </c>
    </row>
    <row r="228" spans="1:33">
      <c r="A228" s="44" t="s">
        <v>6875</v>
      </c>
      <c r="B228" s="44" t="s">
        <v>7523</v>
      </c>
      <c r="C228" s="44" t="s">
        <v>692</v>
      </c>
      <c r="D228" s="44" t="s">
        <v>8281</v>
      </c>
      <c r="E228" s="44" t="s">
        <v>8282</v>
      </c>
      <c r="F228" s="44" t="s">
        <v>8283</v>
      </c>
      <c r="G228" s="44" t="s">
        <v>8284</v>
      </c>
      <c r="H228" s="44">
        <v>22900</v>
      </c>
      <c r="I228" s="44">
        <v>22370</v>
      </c>
      <c r="J228" s="44" t="s">
        <v>38</v>
      </c>
      <c r="K228" s="44" t="s">
        <v>8285</v>
      </c>
      <c r="L228" s="44" t="s">
        <v>7070</v>
      </c>
      <c r="M228" s="44" t="s">
        <v>287</v>
      </c>
      <c r="N228" s="44" t="s">
        <v>6897</v>
      </c>
      <c r="O228" s="44" t="s">
        <v>7741</v>
      </c>
      <c r="P228" s="44" t="s">
        <v>61</v>
      </c>
      <c r="Q228" s="44" t="s">
        <v>6885</v>
      </c>
      <c r="R228" s="44" t="s">
        <v>63</v>
      </c>
      <c r="S228" s="44" t="s">
        <v>48</v>
      </c>
      <c r="T228" s="44" t="s">
        <v>1019</v>
      </c>
      <c r="U228" s="44" t="s">
        <v>46</v>
      </c>
      <c r="V228" s="44" t="s">
        <v>46</v>
      </c>
      <c r="W228" s="44" t="s">
        <v>46</v>
      </c>
      <c r="X228" s="44" t="s">
        <v>8286</v>
      </c>
      <c r="Y228" s="44" t="s">
        <v>6902</v>
      </c>
      <c r="Z228" s="44" t="s">
        <v>6902</v>
      </c>
      <c r="AA228" s="44" t="s">
        <v>8287</v>
      </c>
      <c r="AB228" s="44" t="s">
        <v>46</v>
      </c>
      <c r="AC228" s="44" t="s">
        <v>46</v>
      </c>
      <c r="AD228" s="44" t="s">
        <v>46</v>
      </c>
      <c r="AE228" s="44" t="s">
        <v>6902</v>
      </c>
      <c r="AF228" s="44">
        <v>2.2000000000000002</v>
      </c>
      <c r="AG228" s="44">
        <v>1600</v>
      </c>
    </row>
    <row r="229" spans="1:33">
      <c r="A229" s="44" t="s">
        <v>6875</v>
      </c>
      <c r="B229" s="44" t="s">
        <v>7523</v>
      </c>
      <c r="C229" s="44" t="s">
        <v>692</v>
      </c>
      <c r="D229" s="44" t="s">
        <v>8288</v>
      </c>
      <c r="E229" s="44" t="s">
        <v>8289</v>
      </c>
      <c r="F229" s="44" t="s">
        <v>8290</v>
      </c>
      <c r="G229" s="44" t="s">
        <v>8291</v>
      </c>
      <c r="H229" s="44">
        <v>23900</v>
      </c>
      <c r="I229" s="44">
        <v>23450</v>
      </c>
      <c r="J229" s="44" t="s">
        <v>38</v>
      </c>
      <c r="K229" s="44" t="s">
        <v>8285</v>
      </c>
      <c r="L229" s="44" t="s">
        <v>7070</v>
      </c>
      <c r="M229" s="44" t="s">
        <v>287</v>
      </c>
      <c r="N229" s="44" t="s">
        <v>6908</v>
      </c>
      <c r="O229" s="44" t="s">
        <v>7741</v>
      </c>
      <c r="P229" s="44" t="s">
        <v>61</v>
      </c>
      <c r="Q229" s="44" t="s">
        <v>6885</v>
      </c>
      <c r="R229" s="44" t="s">
        <v>63</v>
      </c>
      <c r="S229" s="44" t="s">
        <v>48</v>
      </c>
      <c r="T229" s="44" t="s">
        <v>1019</v>
      </c>
      <c r="U229" s="44" t="s">
        <v>46</v>
      </c>
      <c r="V229" s="44" t="s">
        <v>46</v>
      </c>
      <c r="W229" s="44" t="s">
        <v>46</v>
      </c>
      <c r="X229" s="44" t="s">
        <v>8286</v>
      </c>
      <c r="Y229" s="44" t="s">
        <v>7019</v>
      </c>
      <c r="Z229" s="44" t="s">
        <v>7019</v>
      </c>
      <c r="AA229" s="44" t="s">
        <v>8292</v>
      </c>
      <c r="AB229" s="44" t="s">
        <v>46</v>
      </c>
      <c r="AC229" s="44" t="s">
        <v>46</v>
      </c>
      <c r="AD229" s="44" t="s">
        <v>46</v>
      </c>
      <c r="AE229" s="44" t="s">
        <v>7019</v>
      </c>
      <c r="AF229" s="44">
        <v>2.9</v>
      </c>
      <c r="AG229" s="44">
        <v>1600</v>
      </c>
    </row>
    <row r="230" spans="1:33">
      <c r="A230" s="44" t="s">
        <v>6875</v>
      </c>
      <c r="B230" s="44" t="s">
        <v>7523</v>
      </c>
      <c r="C230" s="44" t="s">
        <v>692</v>
      </c>
      <c r="D230" s="44" t="s">
        <v>8293</v>
      </c>
      <c r="E230" s="44" t="s">
        <v>8294</v>
      </c>
      <c r="F230" s="44" t="s">
        <v>8295</v>
      </c>
      <c r="G230" s="44" t="s">
        <v>8296</v>
      </c>
      <c r="H230" s="44">
        <v>30900</v>
      </c>
      <c r="I230" s="44">
        <v>29140</v>
      </c>
      <c r="J230" s="44" t="s">
        <v>38</v>
      </c>
      <c r="K230" s="44" t="s">
        <v>8285</v>
      </c>
      <c r="L230" s="44" t="s">
        <v>7070</v>
      </c>
      <c r="M230" s="44" t="s">
        <v>287</v>
      </c>
      <c r="N230" s="44" t="s">
        <v>6916</v>
      </c>
      <c r="O230" s="44" t="s">
        <v>7741</v>
      </c>
      <c r="P230" s="44" t="s">
        <v>61</v>
      </c>
      <c r="Q230" s="44" t="s">
        <v>6885</v>
      </c>
      <c r="R230" s="44" t="s">
        <v>63</v>
      </c>
      <c r="S230" s="44" t="s">
        <v>48</v>
      </c>
      <c r="T230" s="44" t="s">
        <v>1019</v>
      </c>
      <c r="U230" s="44" t="s">
        <v>46</v>
      </c>
      <c r="V230" s="44" t="s">
        <v>46</v>
      </c>
      <c r="W230" s="44" t="s">
        <v>46</v>
      </c>
      <c r="X230" s="44" t="s">
        <v>8286</v>
      </c>
      <c r="Y230" s="44" t="s">
        <v>6917</v>
      </c>
      <c r="Z230" s="44" t="s">
        <v>6917</v>
      </c>
      <c r="AA230" s="44" t="s">
        <v>8297</v>
      </c>
      <c r="AB230" s="44" t="s">
        <v>46</v>
      </c>
      <c r="AC230" s="44" t="s">
        <v>46</v>
      </c>
      <c r="AD230" s="44" t="s">
        <v>46</v>
      </c>
      <c r="AE230" s="44" t="s">
        <v>6917</v>
      </c>
      <c r="AF230" s="44">
        <v>3.6</v>
      </c>
      <c r="AG230" s="44">
        <v>2000</v>
      </c>
    </row>
    <row r="231" spans="1:33">
      <c r="A231" s="44" t="s">
        <v>6875</v>
      </c>
      <c r="B231" s="44" t="s">
        <v>7523</v>
      </c>
      <c r="C231" s="44" t="s">
        <v>692</v>
      </c>
      <c r="D231" s="44" t="s">
        <v>8298</v>
      </c>
      <c r="E231" s="44" t="s">
        <v>8299</v>
      </c>
      <c r="F231" s="44" t="s">
        <v>8300</v>
      </c>
      <c r="G231" s="44" t="s">
        <v>8301</v>
      </c>
      <c r="H231" s="44">
        <v>33900</v>
      </c>
      <c r="I231" s="44">
        <v>32480</v>
      </c>
      <c r="J231" s="44" t="s">
        <v>38</v>
      </c>
      <c r="K231" s="44" t="s">
        <v>8285</v>
      </c>
      <c r="L231" s="44" t="s">
        <v>7070</v>
      </c>
      <c r="M231" s="44" t="s">
        <v>287</v>
      </c>
      <c r="N231" s="44" t="s">
        <v>6924</v>
      </c>
      <c r="O231" s="44" t="s">
        <v>7756</v>
      </c>
      <c r="P231" s="44" t="s">
        <v>61</v>
      </c>
      <c r="Q231" s="44" t="s">
        <v>6885</v>
      </c>
      <c r="R231" s="44" t="s">
        <v>63</v>
      </c>
      <c r="S231" s="44" t="s">
        <v>48</v>
      </c>
      <c r="T231" s="44" t="s">
        <v>1019</v>
      </c>
      <c r="U231" s="44" t="s">
        <v>46</v>
      </c>
      <c r="V231" s="44" t="s">
        <v>46</v>
      </c>
      <c r="W231" s="44" t="s">
        <v>46</v>
      </c>
      <c r="X231" s="44" t="s">
        <v>8286</v>
      </c>
      <c r="Y231" s="44" t="s">
        <v>6926</v>
      </c>
      <c r="Z231" s="44" t="s">
        <v>6926</v>
      </c>
      <c r="AA231" s="44" t="s">
        <v>8302</v>
      </c>
      <c r="AB231" s="44" t="s">
        <v>46</v>
      </c>
      <c r="AC231" s="44" t="s">
        <v>46</v>
      </c>
      <c r="AD231" s="44" t="s">
        <v>46</v>
      </c>
      <c r="AE231" s="44" t="s">
        <v>6926</v>
      </c>
      <c r="AF231" s="44">
        <v>4.2</v>
      </c>
      <c r="AG231" s="44">
        <v>2000</v>
      </c>
    </row>
    <row r="232" spans="1:33">
      <c r="A232" s="44" t="s">
        <v>6875</v>
      </c>
      <c r="B232" s="44" t="s">
        <v>7523</v>
      </c>
      <c r="C232" s="44" t="s">
        <v>692</v>
      </c>
      <c r="D232" s="44" t="s">
        <v>8303</v>
      </c>
      <c r="E232" s="44" t="s">
        <v>8304</v>
      </c>
      <c r="F232" s="44" t="s">
        <v>8305</v>
      </c>
      <c r="G232" s="44" t="s">
        <v>8306</v>
      </c>
      <c r="H232" s="44">
        <v>39900</v>
      </c>
      <c r="I232" s="44">
        <v>37240</v>
      </c>
      <c r="J232" s="44" t="s">
        <v>38</v>
      </c>
      <c r="K232" s="44" t="s">
        <v>8285</v>
      </c>
      <c r="L232" s="44" t="s">
        <v>7070</v>
      </c>
      <c r="M232" s="44" t="s">
        <v>287</v>
      </c>
      <c r="N232" s="44" t="s">
        <v>6980</v>
      </c>
      <c r="O232" s="44" t="s">
        <v>7756</v>
      </c>
      <c r="P232" s="44" t="s">
        <v>61</v>
      </c>
      <c r="Q232" s="44" t="s">
        <v>6885</v>
      </c>
      <c r="R232" s="44" t="s">
        <v>63</v>
      </c>
      <c r="S232" s="44" t="s">
        <v>48</v>
      </c>
      <c r="T232" s="44" t="s">
        <v>1019</v>
      </c>
      <c r="U232" s="44" t="s">
        <v>46</v>
      </c>
      <c r="V232" s="44" t="s">
        <v>46</v>
      </c>
      <c r="W232" s="44" t="s">
        <v>46</v>
      </c>
      <c r="X232" s="44" t="s">
        <v>8286</v>
      </c>
      <c r="Y232" s="44" t="s">
        <v>6981</v>
      </c>
      <c r="Z232" s="44" t="s">
        <v>6981</v>
      </c>
      <c r="AA232" s="44" t="s">
        <v>8093</v>
      </c>
      <c r="AB232" s="44" t="s">
        <v>46</v>
      </c>
      <c r="AC232" s="44" t="s">
        <v>46</v>
      </c>
      <c r="AD232" s="44" t="s">
        <v>46</v>
      </c>
      <c r="AE232" s="44" t="s">
        <v>6981</v>
      </c>
      <c r="AF232" s="44">
        <v>5</v>
      </c>
      <c r="AG232" s="44">
        <v>2000</v>
      </c>
    </row>
    <row r="233" spans="1:33">
      <c r="A233" s="44" t="s">
        <v>6875</v>
      </c>
      <c r="B233" s="44" t="s">
        <v>7523</v>
      </c>
      <c r="C233" s="44" t="s">
        <v>692</v>
      </c>
      <c r="D233" s="44" t="s">
        <v>8307</v>
      </c>
      <c r="E233" s="44" t="s">
        <v>8308</v>
      </c>
      <c r="F233" s="44" t="s">
        <v>8309</v>
      </c>
      <c r="G233" s="44" t="s">
        <v>8310</v>
      </c>
      <c r="H233" s="44">
        <v>43900</v>
      </c>
      <c r="I233" s="44">
        <v>43900</v>
      </c>
      <c r="J233" s="44" t="s">
        <v>38</v>
      </c>
      <c r="K233" s="44" t="s">
        <v>8285</v>
      </c>
      <c r="L233" s="44" t="s">
        <v>7070</v>
      </c>
      <c r="M233" s="44" t="s">
        <v>287</v>
      </c>
      <c r="N233" s="44" t="s">
        <v>6986</v>
      </c>
      <c r="O233" s="44" t="s">
        <v>7756</v>
      </c>
      <c r="P233" s="44" t="s">
        <v>61</v>
      </c>
      <c r="Q233" s="44" t="s">
        <v>6885</v>
      </c>
      <c r="R233" s="44" t="s">
        <v>63</v>
      </c>
      <c r="S233" s="44" t="s">
        <v>48</v>
      </c>
      <c r="T233" s="44" t="s">
        <v>1019</v>
      </c>
      <c r="U233" s="44" t="s">
        <v>46</v>
      </c>
      <c r="V233" s="44" t="s">
        <v>46</v>
      </c>
      <c r="W233" s="44" t="s">
        <v>46</v>
      </c>
      <c r="X233" s="44" t="s">
        <v>8286</v>
      </c>
      <c r="Y233" s="44" t="s">
        <v>6988</v>
      </c>
      <c r="Z233" s="44" t="s">
        <v>6988</v>
      </c>
      <c r="AA233" s="44" t="s">
        <v>6910</v>
      </c>
      <c r="AB233" s="44" t="s">
        <v>46</v>
      </c>
      <c r="AC233" s="44" t="s">
        <v>46</v>
      </c>
      <c r="AD233" s="44" t="s">
        <v>46</v>
      </c>
      <c r="AE233" s="44" t="s">
        <v>6988</v>
      </c>
      <c r="AF233" s="44">
        <v>7.2</v>
      </c>
      <c r="AG233" s="44">
        <v>2000</v>
      </c>
    </row>
    <row r="234" spans="1:33">
      <c r="A234" s="44" t="s">
        <v>6875</v>
      </c>
      <c r="B234" s="44" t="s">
        <v>7523</v>
      </c>
      <c r="C234" s="44" t="s">
        <v>1405</v>
      </c>
      <c r="D234" s="44" t="s">
        <v>8311</v>
      </c>
      <c r="E234" s="44" t="s">
        <v>8312</v>
      </c>
      <c r="F234" s="44" t="s">
        <v>8313</v>
      </c>
      <c r="G234" s="44" t="s">
        <v>8314</v>
      </c>
      <c r="H234" s="44">
        <v>79400</v>
      </c>
      <c r="I234" s="44">
        <v>77995</v>
      </c>
      <c r="J234" s="44" t="s">
        <v>38</v>
      </c>
      <c r="K234" s="44" t="s">
        <v>46</v>
      </c>
      <c r="L234" s="44" t="s">
        <v>6952</v>
      </c>
      <c r="M234" s="44" t="s">
        <v>287</v>
      </c>
      <c r="N234" s="44" t="s">
        <v>8315</v>
      </c>
      <c r="O234" s="44" t="s">
        <v>8316</v>
      </c>
      <c r="P234" s="44" t="s">
        <v>949</v>
      </c>
      <c r="Q234" s="44" t="s">
        <v>6885</v>
      </c>
      <c r="R234" s="44" t="s">
        <v>63</v>
      </c>
      <c r="S234" s="44" t="s">
        <v>6886</v>
      </c>
      <c r="T234" s="44" t="s">
        <v>6886</v>
      </c>
      <c r="U234" s="44" t="s">
        <v>46</v>
      </c>
      <c r="V234" s="44" t="s">
        <v>46</v>
      </c>
      <c r="W234" s="44" t="s">
        <v>46</v>
      </c>
      <c r="X234" s="44" t="s">
        <v>8317</v>
      </c>
      <c r="Y234" s="44" t="s">
        <v>8318</v>
      </c>
      <c r="Z234" s="44" t="s">
        <v>6956</v>
      </c>
      <c r="AA234" s="44" t="s">
        <v>7531</v>
      </c>
      <c r="AB234" s="44" t="s">
        <v>46</v>
      </c>
      <c r="AC234" s="44" t="s">
        <v>46</v>
      </c>
      <c r="AD234" s="44" t="s">
        <v>46</v>
      </c>
      <c r="AE234" s="44" t="s">
        <v>8318</v>
      </c>
      <c r="AF234" s="44">
        <v>5</v>
      </c>
      <c r="AG234" s="44">
        <v>2000</v>
      </c>
    </row>
    <row r="235" spans="1:33">
      <c r="A235" s="44" t="s">
        <v>6875</v>
      </c>
      <c r="B235" s="44" t="s">
        <v>7523</v>
      </c>
      <c r="C235" s="44" t="s">
        <v>692</v>
      </c>
      <c r="D235" s="44" t="s">
        <v>8319</v>
      </c>
      <c r="E235" s="44" t="s">
        <v>8320</v>
      </c>
      <c r="F235" s="44" t="s">
        <v>8321</v>
      </c>
      <c r="G235" s="44" t="s">
        <v>8322</v>
      </c>
      <c r="H235" s="44">
        <v>35200</v>
      </c>
      <c r="I235" s="44">
        <v>33690</v>
      </c>
      <c r="J235" s="44" t="s">
        <v>38</v>
      </c>
      <c r="K235" s="44" t="s">
        <v>8323</v>
      </c>
      <c r="L235" s="44" t="s">
        <v>7070</v>
      </c>
      <c r="M235" s="44" t="s">
        <v>287</v>
      </c>
      <c r="N235" s="44" t="s">
        <v>7520</v>
      </c>
      <c r="O235" s="44" t="s">
        <v>8324</v>
      </c>
      <c r="P235" s="44" t="s">
        <v>61</v>
      </c>
      <c r="Q235" s="44" t="s">
        <v>6885</v>
      </c>
      <c r="R235" s="44" t="s">
        <v>63</v>
      </c>
      <c r="S235" s="44" t="s">
        <v>6886</v>
      </c>
      <c r="T235" s="44" t="s">
        <v>1019</v>
      </c>
      <c r="U235" s="44" t="s">
        <v>46</v>
      </c>
      <c r="V235" s="44" t="s">
        <v>46</v>
      </c>
      <c r="W235" s="44" t="s">
        <v>46</v>
      </c>
      <c r="X235" s="44" t="s">
        <v>8325</v>
      </c>
      <c r="Y235" s="44" t="s">
        <v>6944</v>
      </c>
      <c r="Z235" s="44" t="s">
        <v>6944</v>
      </c>
      <c r="AA235" s="44" t="s">
        <v>8326</v>
      </c>
      <c r="AB235" s="44" t="s">
        <v>46</v>
      </c>
      <c r="AC235" s="44" t="s">
        <v>46</v>
      </c>
      <c r="AD235" s="44" t="s">
        <v>46</v>
      </c>
      <c r="AE235" s="44" t="s">
        <v>6944</v>
      </c>
      <c r="AF235" s="44">
        <v>2.8</v>
      </c>
      <c r="AG235" s="44">
        <v>1600</v>
      </c>
    </row>
    <row r="236" spans="1:33">
      <c r="A236" s="44" t="s">
        <v>6875</v>
      </c>
      <c r="B236" s="44" t="s">
        <v>7523</v>
      </c>
      <c r="C236" s="44" t="s">
        <v>692</v>
      </c>
      <c r="D236" s="44" t="s">
        <v>8327</v>
      </c>
      <c r="E236" s="44" t="s">
        <v>8328</v>
      </c>
      <c r="F236" s="44" t="s">
        <v>8329</v>
      </c>
      <c r="G236" s="44" t="s">
        <v>8330</v>
      </c>
      <c r="H236" s="44">
        <v>41500</v>
      </c>
      <c r="I236" s="44">
        <v>39700</v>
      </c>
      <c r="J236" s="44" t="s">
        <v>38</v>
      </c>
      <c r="K236" s="44" t="s">
        <v>8331</v>
      </c>
      <c r="L236" s="44" t="s">
        <v>7070</v>
      </c>
      <c r="M236" s="44" t="s">
        <v>287</v>
      </c>
      <c r="N236" s="44" t="s">
        <v>6908</v>
      </c>
      <c r="O236" s="44" t="s">
        <v>8324</v>
      </c>
      <c r="P236" s="44" t="s">
        <v>61</v>
      </c>
      <c r="Q236" s="44" t="s">
        <v>6885</v>
      </c>
      <c r="R236" s="44" t="s">
        <v>63</v>
      </c>
      <c r="S236" s="44" t="s">
        <v>6886</v>
      </c>
      <c r="T236" s="44" t="s">
        <v>1019</v>
      </c>
      <c r="U236" s="44" t="s">
        <v>46</v>
      </c>
      <c r="V236" s="44" t="s">
        <v>46</v>
      </c>
      <c r="W236" s="44" t="s">
        <v>46</v>
      </c>
      <c r="X236" s="44" t="s">
        <v>8325</v>
      </c>
      <c r="Y236" s="44" t="s">
        <v>6917</v>
      </c>
      <c r="Z236" s="44" t="s">
        <v>6917</v>
      </c>
      <c r="AA236" s="44" t="s">
        <v>8332</v>
      </c>
      <c r="AB236" s="44" t="s">
        <v>46</v>
      </c>
      <c r="AC236" s="44" t="s">
        <v>46</v>
      </c>
      <c r="AD236" s="44" t="s">
        <v>46</v>
      </c>
      <c r="AE236" s="44" t="s">
        <v>6917</v>
      </c>
      <c r="AF236" s="44">
        <v>3.6</v>
      </c>
      <c r="AG236" s="44">
        <v>2000</v>
      </c>
    </row>
    <row r="237" spans="1:33">
      <c r="A237" s="44" t="s">
        <v>6875</v>
      </c>
      <c r="B237" s="44" t="s">
        <v>7523</v>
      </c>
      <c r="C237" s="44" t="s">
        <v>692</v>
      </c>
      <c r="D237" s="44" t="s">
        <v>8333</v>
      </c>
      <c r="E237" s="44" t="s">
        <v>8334</v>
      </c>
      <c r="F237" s="44" t="s">
        <v>8335</v>
      </c>
      <c r="G237" s="44" t="s">
        <v>8336</v>
      </c>
      <c r="H237" s="44">
        <v>51700</v>
      </c>
      <c r="I237" s="44">
        <v>49490</v>
      </c>
      <c r="J237" s="44" t="s">
        <v>38</v>
      </c>
      <c r="K237" s="44" t="s">
        <v>8331</v>
      </c>
      <c r="L237" s="44" t="s">
        <v>7070</v>
      </c>
      <c r="M237" s="44" t="s">
        <v>287</v>
      </c>
      <c r="N237" s="44" t="s">
        <v>7720</v>
      </c>
      <c r="O237" s="44" t="s">
        <v>8337</v>
      </c>
      <c r="P237" s="44" t="s">
        <v>61</v>
      </c>
      <c r="Q237" s="44" t="s">
        <v>6885</v>
      </c>
      <c r="R237" s="44" t="s">
        <v>63</v>
      </c>
      <c r="S237" s="44" t="s">
        <v>6886</v>
      </c>
      <c r="T237" s="44" t="s">
        <v>1019</v>
      </c>
      <c r="U237" s="44" t="s">
        <v>46</v>
      </c>
      <c r="V237" s="44" t="s">
        <v>46</v>
      </c>
      <c r="W237" s="44" t="s">
        <v>46</v>
      </c>
      <c r="X237" s="44" t="s">
        <v>8325</v>
      </c>
      <c r="Y237" s="44" t="s">
        <v>6981</v>
      </c>
      <c r="Z237" s="44" t="s">
        <v>6981</v>
      </c>
      <c r="AA237" s="44" t="s">
        <v>8338</v>
      </c>
      <c r="AB237" s="44" t="s">
        <v>46</v>
      </c>
      <c r="AC237" s="44" t="s">
        <v>46</v>
      </c>
      <c r="AD237" s="44" t="s">
        <v>46</v>
      </c>
      <c r="AE237" s="44" t="s">
        <v>6981</v>
      </c>
      <c r="AF237" s="44">
        <v>5</v>
      </c>
      <c r="AG237" s="44">
        <v>2000</v>
      </c>
    </row>
    <row r="238" spans="1:33">
      <c r="A238" s="44" t="s">
        <v>6875</v>
      </c>
      <c r="B238" s="44" t="s">
        <v>7523</v>
      </c>
      <c r="C238" s="44" t="s">
        <v>692</v>
      </c>
      <c r="D238" s="44" t="s">
        <v>8339</v>
      </c>
      <c r="E238" s="44" t="s">
        <v>8340</v>
      </c>
      <c r="F238" s="44" t="s">
        <v>8341</v>
      </c>
      <c r="G238" s="44" t="s">
        <v>8342</v>
      </c>
      <c r="H238" s="44">
        <v>55700</v>
      </c>
      <c r="I238" s="44">
        <v>53470</v>
      </c>
      <c r="J238" s="44" t="s">
        <v>38</v>
      </c>
      <c r="K238" s="44" t="s">
        <v>8331</v>
      </c>
      <c r="L238" s="44" t="s">
        <v>7070</v>
      </c>
      <c r="M238" s="44" t="s">
        <v>287</v>
      </c>
      <c r="N238" s="44" t="s">
        <v>7727</v>
      </c>
      <c r="O238" s="44" t="s">
        <v>8337</v>
      </c>
      <c r="P238" s="44" t="s">
        <v>61</v>
      </c>
      <c r="Q238" s="44" t="s">
        <v>6885</v>
      </c>
      <c r="R238" s="44" t="s">
        <v>63</v>
      </c>
      <c r="S238" s="44" t="s">
        <v>6886</v>
      </c>
      <c r="T238" s="44" t="s">
        <v>1019</v>
      </c>
      <c r="U238" s="44" t="s">
        <v>46</v>
      </c>
      <c r="V238" s="44" t="s">
        <v>46</v>
      </c>
      <c r="W238" s="44" t="s">
        <v>46</v>
      </c>
      <c r="X238" s="44" t="s">
        <v>8325</v>
      </c>
      <c r="Y238" s="44" t="s">
        <v>8343</v>
      </c>
      <c r="Z238" s="44" t="s">
        <v>8343</v>
      </c>
      <c r="AA238" s="44" t="s">
        <v>8344</v>
      </c>
      <c r="AB238" s="44" t="s">
        <v>46</v>
      </c>
      <c r="AC238" s="44" t="s">
        <v>46</v>
      </c>
      <c r="AD238" s="44" t="s">
        <v>46</v>
      </c>
      <c r="AE238" s="44" t="s">
        <v>8343</v>
      </c>
      <c r="AF238" s="44">
        <v>6.1</v>
      </c>
      <c r="AG238" s="44">
        <v>2000</v>
      </c>
    </row>
    <row r="239" spans="1:33">
      <c r="A239" s="44" t="s">
        <v>6875</v>
      </c>
      <c r="B239" s="44" t="s">
        <v>7523</v>
      </c>
      <c r="C239" s="44" t="s">
        <v>692</v>
      </c>
      <c r="D239" s="44" t="s">
        <v>8345</v>
      </c>
      <c r="E239" s="44" t="s">
        <v>8346</v>
      </c>
      <c r="F239" s="44" t="s">
        <v>8347</v>
      </c>
      <c r="G239" s="44" t="s">
        <v>8348</v>
      </c>
      <c r="H239" s="44">
        <v>62000</v>
      </c>
      <c r="I239" s="44">
        <v>59490</v>
      </c>
      <c r="J239" s="44" t="s">
        <v>38</v>
      </c>
      <c r="K239" s="44" t="s">
        <v>8331</v>
      </c>
      <c r="L239" s="44" t="s">
        <v>7070</v>
      </c>
      <c r="M239" s="44" t="s">
        <v>287</v>
      </c>
      <c r="N239" s="44" t="s">
        <v>8349</v>
      </c>
      <c r="O239" s="44" t="s">
        <v>8350</v>
      </c>
      <c r="P239" s="44" t="s">
        <v>61</v>
      </c>
      <c r="Q239" s="44" t="s">
        <v>6885</v>
      </c>
      <c r="R239" s="44" t="s">
        <v>63</v>
      </c>
      <c r="S239" s="44" t="s">
        <v>6886</v>
      </c>
      <c r="T239" s="44" t="s">
        <v>1019</v>
      </c>
      <c r="U239" s="44" t="s">
        <v>46</v>
      </c>
      <c r="V239" s="44" t="s">
        <v>46</v>
      </c>
      <c r="W239" s="44" t="s">
        <v>46</v>
      </c>
      <c r="X239" s="44" t="s">
        <v>8351</v>
      </c>
      <c r="Y239" s="44" t="s">
        <v>7635</v>
      </c>
      <c r="Z239" s="44" t="s">
        <v>7635</v>
      </c>
      <c r="AA239" s="44" t="s">
        <v>7146</v>
      </c>
      <c r="AB239" s="44" t="s">
        <v>46</v>
      </c>
      <c r="AC239" s="44" t="s">
        <v>46</v>
      </c>
      <c r="AD239" s="44" t="s">
        <v>46</v>
      </c>
      <c r="AE239" s="44" t="s">
        <v>7635</v>
      </c>
      <c r="AF239" s="44">
        <v>6.9</v>
      </c>
      <c r="AG239" s="44">
        <v>2000</v>
      </c>
    </row>
    <row r="240" spans="1:33">
      <c r="A240" s="44" t="s">
        <v>6875</v>
      </c>
      <c r="B240" s="44" t="s">
        <v>7523</v>
      </c>
      <c r="C240" s="44" t="s">
        <v>692</v>
      </c>
      <c r="D240" s="44" t="s">
        <v>8352</v>
      </c>
      <c r="E240" s="44" t="s">
        <v>8353</v>
      </c>
      <c r="F240" s="44" t="s">
        <v>8354</v>
      </c>
      <c r="G240" s="44" t="s">
        <v>8355</v>
      </c>
      <c r="H240" s="44">
        <v>30500</v>
      </c>
      <c r="I240" s="44">
        <v>28970</v>
      </c>
      <c r="J240" s="44" t="s">
        <v>38</v>
      </c>
      <c r="K240" s="44" t="s">
        <v>8331</v>
      </c>
      <c r="L240" s="44" t="s">
        <v>6896</v>
      </c>
      <c r="M240" s="44" t="s">
        <v>287</v>
      </c>
      <c r="N240" s="44" t="s">
        <v>7537</v>
      </c>
      <c r="O240" s="44" t="s">
        <v>8324</v>
      </c>
      <c r="P240" s="44" t="s">
        <v>61</v>
      </c>
      <c r="Q240" s="44" t="s">
        <v>6885</v>
      </c>
      <c r="R240" s="44" t="s">
        <v>63</v>
      </c>
      <c r="S240" s="44" t="s">
        <v>6886</v>
      </c>
      <c r="T240" s="44" t="s">
        <v>1019</v>
      </c>
      <c r="U240" s="44" t="s">
        <v>46</v>
      </c>
      <c r="V240" s="44" t="s">
        <v>46</v>
      </c>
      <c r="W240" s="44" t="s">
        <v>46</v>
      </c>
      <c r="X240" s="44" t="s">
        <v>8325</v>
      </c>
      <c r="Y240" s="44" t="s">
        <v>7231</v>
      </c>
      <c r="Z240" s="44" t="s">
        <v>46</v>
      </c>
      <c r="AA240" s="44" t="s">
        <v>8356</v>
      </c>
      <c r="AB240" s="44" t="s">
        <v>46</v>
      </c>
      <c r="AC240" s="44" t="s">
        <v>46</v>
      </c>
      <c r="AD240" s="44" t="s">
        <v>46</v>
      </c>
      <c r="AE240" s="44" t="s">
        <v>7231</v>
      </c>
      <c r="AF240" s="44">
        <v>2.5</v>
      </c>
      <c r="AG240" s="44">
        <v>1600</v>
      </c>
    </row>
    <row r="241" spans="1:33">
      <c r="A241" s="44" t="s">
        <v>6875</v>
      </c>
      <c r="B241" s="44" t="s">
        <v>7523</v>
      </c>
      <c r="C241" s="44" t="s">
        <v>692</v>
      </c>
      <c r="D241" s="44" t="s">
        <v>8357</v>
      </c>
      <c r="E241" s="44" t="s">
        <v>8358</v>
      </c>
      <c r="F241" s="44" t="s">
        <v>8359</v>
      </c>
      <c r="G241" s="44" t="s">
        <v>8360</v>
      </c>
      <c r="H241" s="44">
        <v>34000</v>
      </c>
      <c r="I241" s="44">
        <v>32290</v>
      </c>
      <c r="J241" s="44" t="s">
        <v>38</v>
      </c>
      <c r="K241" s="44" t="s">
        <v>8331</v>
      </c>
      <c r="L241" s="44" t="s">
        <v>6896</v>
      </c>
      <c r="M241" s="44" t="s">
        <v>287</v>
      </c>
      <c r="N241" s="44" t="s">
        <v>7520</v>
      </c>
      <c r="O241" s="44" t="s">
        <v>8324</v>
      </c>
      <c r="P241" s="44" t="s">
        <v>61</v>
      </c>
      <c r="Q241" s="44" t="s">
        <v>6885</v>
      </c>
      <c r="R241" s="44" t="s">
        <v>63</v>
      </c>
      <c r="S241" s="44" t="s">
        <v>6886</v>
      </c>
      <c r="T241" s="44" t="s">
        <v>1019</v>
      </c>
      <c r="U241" s="44" t="s">
        <v>46</v>
      </c>
      <c r="V241" s="44" t="s">
        <v>46</v>
      </c>
      <c r="W241" s="44" t="s">
        <v>46</v>
      </c>
      <c r="X241" s="44" t="s">
        <v>8325</v>
      </c>
      <c r="Y241" s="44" t="s">
        <v>6944</v>
      </c>
      <c r="Z241" s="44" t="s">
        <v>46</v>
      </c>
      <c r="AA241" s="44" t="s">
        <v>8326</v>
      </c>
      <c r="AB241" s="44" t="s">
        <v>46</v>
      </c>
      <c r="AC241" s="44" t="s">
        <v>46</v>
      </c>
      <c r="AD241" s="44" t="s">
        <v>46</v>
      </c>
      <c r="AE241" s="44" t="s">
        <v>6944</v>
      </c>
      <c r="AF241" s="44">
        <v>2.8</v>
      </c>
      <c r="AG241" s="44">
        <v>1600</v>
      </c>
    </row>
    <row r="242" spans="1:33">
      <c r="A242" s="44" t="s">
        <v>6875</v>
      </c>
      <c r="B242" s="44" t="s">
        <v>7523</v>
      </c>
      <c r="C242" s="44" t="s">
        <v>692</v>
      </c>
      <c r="D242" s="44" t="s">
        <v>8361</v>
      </c>
      <c r="E242" s="44" t="s">
        <v>8362</v>
      </c>
      <c r="F242" s="44" t="s">
        <v>8363</v>
      </c>
      <c r="G242" s="44" t="s">
        <v>8364</v>
      </c>
      <c r="H242" s="44">
        <v>45600</v>
      </c>
      <c r="I242" s="44">
        <v>43300</v>
      </c>
      <c r="J242" s="44" t="s">
        <v>38</v>
      </c>
      <c r="K242" s="44" t="s">
        <v>8331</v>
      </c>
      <c r="L242" s="44" t="s">
        <v>6896</v>
      </c>
      <c r="M242" s="44" t="s">
        <v>287</v>
      </c>
      <c r="N242" s="44" t="s">
        <v>6916</v>
      </c>
      <c r="O242" s="44" t="s">
        <v>8337</v>
      </c>
      <c r="P242" s="44" t="s">
        <v>61</v>
      </c>
      <c r="Q242" s="44" t="s">
        <v>6885</v>
      </c>
      <c r="R242" s="44" t="s">
        <v>63</v>
      </c>
      <c r="S242" s="44" t="s">
        <v>6886</v>
      </c>
      <c r="T242" s="44" t="s">
        <v>1019</v>
      </c>
      <c r="U242" s="44" t="s">
        <v>46</v>
      </c>
      <c r="V242" s="44" t="s">
        <v>46</v>
      </c>
      <c r="W242" s="44" t="s">
        <v>46</v>
      </c>
      <c r="X242" s="44" t="s">
        <v>8325</v>
      </c>
      <c r="Y242" s="44" t="s">
        <v>46</v>
      </c>
      <c r="Z242" s="44" t="s">
        <v>46</v>
      </c>
      <c r="AA242" s="44" t="s">
        <v>46</v>
      </c>
      <c r="AB242" s="44" t="s">
        <v>46</v>
      </c>
      <c r="AC242" s="44" t="s">
        <v>46</v>
      </c>
      <c r="AD242" s="44" t="s">
        <v>46</v>
      </c>
      <c r="AE242" s="44" t="s">
        <v>46</v>
      </c>
      <c r="AF242" s="44">
        <v>4.0999999999999996</v>
      </c>
      <c r="AG242" s="44">
        <v>2000</v>
      </c>
    </row>
    <row r="243" spans="1:33">
      <c r="A243" s="44" t="s">
        <v>6875</v>
      </c>
      <c r="B243" s="44" t="s">
        <v>7523</v>
      </c>
      <c r="C243" s="44" t="s">
        <v>692</v>
      </c>
      <c r="D243" s="44" t="s">
        <v>8365</v>
      </c>
      <c r="E243" s="44" t="s">
        <v>8366</v>
      </c>
      <c r="F243" s="44" t="s">
        <v>8367</v>
      </c>
      <c r="G243" s="44" t="s">
        <v>8368</v>
      </c>
      <c r="H243" s="44">
        <v>50500</v>
      </c>
      <c r="I243" s="44">
        <v>47990</v>
      </c>
      <c r="J243" s="44" t="s">
        <v>38</v>
      </c>
      <c r="K243" s="44" t="s">
        <v>8331</v>
      </c>
      <c r="L243" s="44" t="s">
        <v>6896</v>
      </c>
      <c r="M243" s="44" t="s">
        <v>287</v>
      </c>
      <c r="N243" s="44" t="s">
        <v>7720</v>
      </c>
      <c r="O243" s="44" t="s">
        <v>8337</v>
      </c>
      <c r="P243" s="44" t="s">
        <v>61</v>
      </c>
      <c r="Q243" s="44" t="s">
        <v>6885</v>
      </c>
      <c r="R243" s="44" t="s">
        <v>63</v>
      </c>
      <c r="S243" s="44" t="s">
        <v>6886</v>
      </c>
      <c r="T243" s="44" t="s">
        <v>1019</v>
      </c>
      <c r="U243" s="44" t="s">
        <v>46</v>
      </c>
      <c r="V243" s="44" t="s">
        <v>46</v>
      </c>
      <c r="W243" s="44" t="s">
        <v>46</v>
      </c>
      <c r="X243" s="44" t="s">
        <v>8325</v>
      </c>
      <c r="Y243" s="44" t="s">
        <v>6981</v>
      </c>
      <c r="Z243" s="44" t="s">
        <v>46</v>
      </c>
      <c r="AA243" s="44" t="s">
        <v>8338</v>
      </c>
      <c r="AB243" s="44" t="s">
        <v>46</v>
      </c>
      <c r="AC243" s="44" t="s">
        <v>46</v>
      </c>
      <c r="AD243" s="44" t="s">
        <v>46</v>
      </c>
      <c r="AE243" s="44" t="s">
        <v>6981</v>
      </c>
      <c r="AF243" s="44">
        <v>5</v>
      </c>
      <c r="AG243" s="44">
        <v>2000</v>
      </c>
    </row>
    <row r="244" spans="1:33">
      <c r="A244" s="44" t="s">
        <v>6875</v>
      </c>
      <c r="B244" s="44" t="s">
        <v>7523</v>
      </c>
      <c r="C244" s="44" t="s">
        <v>692</v>
      </c>
      <c r="D244" s="44" t="s">
        <v>8369</v>
      </c>
      <c r="E244" s="44" t="s">
        <v>8370</v>
      </c>
      <c r="F244" s="44" t="s">
        <v>8371</v>
      </c>
      <c r="G244" s="44" t="s">
        <v>8372</v>
      </c>
      <c r="H244" s="44">
        <v>54800</v>
      </c>
      <c r="I244" s="44">
        <v>52090</v>
      </c>
      <c r="J244" s="44" t="s">
        <v>38</v>
      </c>
      <c r="K244" s="44" t="s">
        <v>8331</v>
      </c>
      <c r="L244" s="44" t="s">
        <v>6896</v>
      </c>
      <c r="M244" s="44" t="s">
        <v>287</v>
      </c>
      <c r="N244" s="44" t="s">
        <v>7727</v>
      </c>
      <c r="O244" s="44" t="s">
        <v>8337</v>
      </c>
      <c r="P244" s="44" t="s">
        <v>61</v>
      </c>
      <c r="Q244" s="44" t="s">
        <v>6885</v>
      </c>
      <c r="R244" s="44" t="s">
        <v>63</v>
      </c>
      <c r="S244" s="44" t="s">
        <v>6886</v>
      </c>
      <c r="T244" s="44" t="s">
        <v>1019</v>
      </c>
      <c r="U244" s="44" t="s">
        <v>46</v>
      </c>
      <c r="V244" s="44" t="s">
        <v>46</v>
      </c>
      <c r="W244" s="44" t="s">
        <v>46</v>
      </c>
      <c r="X244" s="44" t="s">
        <v>8325</v>
      </c>
      <c r="Y244" s="44" t="s">
        <v>8343</v>
      </c>
      <c r="Z244" s="44" t="s">
        <v>46</v>
      </c>
      <c r="AA244" s="44" t="s">
        <v>8344</v>
      </c>
      <c r="AB244" s="44" t="s">
        <v>46</v>
      </c>
      <c r="AC244" s="44" t="s">
        <v>46</v>
      </c>
      <c r="AD244" s="44" t="s">
        <v>46</v>
      </c>
      <c r="AE244" s="44" t="s">
        <v>8343</v>
      </c>
      <c r="AF244" s="44">
        <v>6.1</v>
      </c>
      <c r="AG244" s="44">
        <v>2000</v>
      </c>
    </row>
    <row r="245" spans="1:33">
      <c r="A245" s="44" t="s">
        <v>6875</v>
      </c>
      <c r="B245" s="44" t="s">
        <v>8373</v>
      </c>
      <c r="C245" s="44" t="s">
        <v>4329</v>
      </c>
      <c r="D245" s="44" t="s">
        <v>8374</v>
      </c>
      <c r="E245" s="44" t="s">
        <v>8375</v>
      </c>
      <c r="F245" s="44" t="s">
        <v>8376</v>
      </c>
      <c r="G245" s="44" t="s">
        <v>8377</v>
      </c>
      <c r="H245" s="44">
        <v>34900</v>
      </c>
      <c r="I245" s="44">
        <v>27586</v>
      </c>
      <c r="J245" s="44" t="s">
        <v>38</v>
      </c>
      <c r="K245" s="44" t="s">
        <v>8378</v>
      </c>
      <c r="L245" s="44" t="s">
        <v>6940</v>
      </c>
      <c r="M245" s="44" t="s">
        <v>287</v>
      </c>
      <c r="N245" s="44" t="s">
        <v>8064</v>
      </c>
      <c r="O245" s="44" t="s">
        <v>8379</v>
      </c>
      <c r="P245" s="44" t="s">
        <v>7182</v>
      </c>
      <c r="Q245" s="44" t="s">
        <v>6885</v>
      </c>
      <c r="R245" s="44" t="s">
        <v>63</v>
      </c>
      <c r="S245" s="44" t="s">
        <v>8380</v>
      </c>
      <c r="T245" s="44" t="s">
        <v>8381</v>
      </c>
      <c r="U245" s="44" t="s">
        <v>46</v>
      </c>
      <c r="V245" s="44" t="s">
        <v>46</v>
      </c>
      <c r="W245" s="44" t="s">
        <v>46</v>
      </c>
      <c r="X245" s="44" t="s">
        <v>8382</v>
      </c>
      <c r="Y245" s="44" t="s">
        <v>6917</v>
      </c>
      <c r="Z245" s="44" t="s">
        <v>7242</v>
      </c>
      <c r="AA245" s="44" t="s">
        <v>7617</v>
      </c>
      <c r="AB245" s="44" t="s">
        <v>46</v>
      </c>
      <c r="AC245" s="44" t="s">
        <v>46</v>
      </c>
      <c r="AD245" s="44" t="s">
        <v>46</v>
      </c>
      <c r="AE245" s="44" t="s">
        <v>6917</v>
      </c>
      <c r="AF245" s="44">
        <v>3.6</v>
      </c>
      <c r="AG245" s="44">
        <v>2000</v>
      </c>
    </row>
    <row r="246" spans="1:33">
      <c r="A246" s="44" t="s">
        <v>6875</v>
      </c>
      <c r="B246" s="44" t="s">
        <v>8373</v>
      </c>
      <c r="C246" s="44" t="s">
        <v>4329</v>
      </c>
      <c r="D246" s="44" t="s">
        <v>8383</v>
      </c>
      <c r="E246" s="44" t="s">
        <v>8384</v>
      </c>
      <c r="F246" s="44" t="s">
        <v>8385</v>
      </c>
      <c r="G246" s="44" t="s">
        <v>8386</v>
      </c>
      <c r="H246" s="44">
        <v>50900</v>
      </c>
      <c r="I246" s="44">
        <v>39000</v>
      </c>
      <c r="J246" s="44" t="s">
        <v>181</v>
      </c>
      <c r="K246" s="44" t="s">
        <v>8387</v>
      </c>
      <c r="L246" s="44" t="s">
        <v>6940</v>
      </c>
      <c r="M246" s="44" t="s">
        <v>287</v>
      </c>
      <c r="N246" s="44" t="s">
        <v>7445</v>
      </c>
      <c r="O246" s="44" t="s">
        <v>8388</v>
      </c>
      <c r="P246" s="44" t="s">
        <v>7182</v>
      </c>
      <c r="Q246" s="44" t="s">
        <v>6885</v>
      </c>
      <c r="R246" s="44" t="s">
        <v>63</v>
      </c>
      <c r="S246" s="44" t="s">
        <v>8380</v>
      </c>
      <c r="T246" s="44" t="s">
        <v>8381</v>
      </c>
      <c r="U246" s="44" t="s">
        <v>46</v>
      </c>
      <c r="V246" s="44" t="s">
        <v>46</v>
      </c>
      <c r="W246" s="44" t="s">
        <v>46</v>
      </c>
      <c r="X246" s="44" t="s">
        <v>8382</v>
      </c>
      <c r="Y246" s="44" t="s">
        <v>7051</v>
      </c>
      <c r="Z246" s="44" t="s">
        <v>7540</v>
      </c>
      <c r="AA246" s="44" t="s">
        <v>7174</v>
      </c>
      <c r="AB246" s="44" t="s">
        <v>46</v>
      </c>
      <c r="AC246" s="44" t="s">
        <v>46</v>
      </c>
      <c r="AD246" s="44" t="s">
        <v>46</v>
      </c>
      <c r="AE246" s="44" t="s">
        <v>7051</v>
      </c>
      <c r="AF246" s="44">
        <v>6.3</v>
      </c>
      <c r="AG246" s="44">
        <v>2000</v>
      </c>
    </row>
    <row r="247" spans="1:33">
      <c r="A247" s="44" t="s">
        <v>6875</v>
      </c>
      <c r="B247" s="44" t="s">
        <v>8373</v>
      </c>
      <c r="C247" s="44" t="s">
        <v>4329</v>
      </c>
      <c r="D247" s="44" t="s">
        <v>8389</v>
      </c>
      <c r="E247" s="44" t="s">
        <v>8390</v>
      </c>
      <c r="F247" s="44" t="s">
        <v>8391</v>
      </c>
      <c r="G247" s="44" t="s">
        <v>8392</v>
      </c>
      <c r="H247" s="44">
        <v>55900</v>
      </c>
      <c r="I247" s="44">
        <v>43000</v>
      </c>
      <c r="J247" s="44" t="s">
        <v>181</v>
      </c>
      <c r="K247" s="44" t="s">
        <v>8393</v>
      </c>
      <c r="L247" s="44" t="s">
        <v>6940</v>
      </c>
      <c r="M247" s="44" t="s">
        <v>287</v>
      </c>
      <c r="N247" s="44" t="s">
        <v>7561</v>
      </c>
      <c r="O247" s="44" t="s">
        <v>8388</v>
      </c>
      <c r="P247" s="44" t="s">
        <v>7182</v>
      </c>
      <c r="Q247" s="44" t="s">
        <v>6885</v>
      </c>
      <c r="R247" s="44" t="s">
        <v>63</v>
      </c>
      <c r="S247" s="44" t="s">
        <v>8380</v>
      </c>
      <c r="T247" s="44" t="s">
        <v>8381</v>
      </c>
      <c r="U247" s="44" t="s">
        <v>46</v>
      </c>
      <c r="V247" s="44" t="s">
        <v>46</v>
      </c>
      <c r="W247" s="44" t="s">
        <v>46</v>
      </c>
      <c r="X247" s="44" t="s">
        <v>8382</v>
      </c>
      <c r="Y247" s="44" t="s">
        <v>8394</v>
      </c>
      <c r="Z247" s="44" t="s">
        <v>7454</v>
      </c>
      <c r="AA247" s="44" t="s">
        <v>6957</v>
      </c>
      <c r="AB247" s="44" t="s">
        <v>46</v>
      </c>
      <c r="AC247" s="44" t="s">
        <v>46</v>
      </c>
      <c r="AD247" s="44" t="s">
        <v>46</v>
      </c>
      <c r="AE247" s="44" t="s">
        <v>8394</v>
      </c>
      <c r="AF247" s="44">
        <v>7.3</v>
      </c>
      <c r="AG247" s="44">
        <v>2000</v>
      </c>
    </row>
    <row r="248" spans="1:33">
      <c r="A248" s="44" t="s">
        <v>6875</v>
      </c>
      <c r="B248" s="44" t="s">
        <v>8373</v>
      </c>
      <c r="C248" s="44" t="s">
        <v>4329</v>
      </c>
      <c r="D248" s="44" t="s">
        <v>8395</v>
      </c>
      <c r="E248" s="44" t="s">
        <v>8396</v>
      </c>
      <c r="F248" s="44" t="s">
        <v>8397</v>
      </c>
      <c r="G248" s="44" t="s">
        <v>8398</v>
      </c>
      <c r="H248" s="44">
        <v>67900</v>
      </c>
      <c r="I248" s="44">
        <v>50800</v>
      </c>
      <c r="J248" s="44" t="s">
        <v>181</v>
      </c>
      <c r="K248" s="44" t="s">
        <v>8399</v>
      </c>
      <c r="L248" s="44" t="s">
        <v>6940</v>
      </c>
      <c r="M248" s="44" t="s">
        <v>287</v>
      </c>
      <c r="N248" s="44" t="s">
        <v>7452</v>
      </c>
      <c r="O248" s="44" t="s">
        <v>8388</v>
      </c>
      <c r="P248" s="44" t="s">
        <v>7182</v>
      </c>
      <c r="Q248" s="44" t="s">
        <v>6885</v>
      </c>
      <c r="R248" s="44" t="s">
        <v>63</v>
      </c>
      <c r="S248" s="44" t="s">
        <v>8380</v>
      </c>
      <c r="T248" s="44" t="s">
        <v>8381</v>
      </c>
      <c r="U248" s="44" t="s">
        <v>46</v>
      </c>
      <c r="V248" s="44" t="s">
        <v>46</v>
      </c>
      <c r="W248" s="44" t="s">
        <v>46</v>
      </c>
      <c r="X248" s="44" t="s">
        <v>8382</v>
      </c>
      <c r="Y248" s="44" t="s">
        <v>7454</v>
      </c>
      <c r="Z248" s="44" t="s">
        <v>7675</v>
      </c>
      <c r="AA248" s="44" t="s">
        <v>6957</v>
      </c>
      <c r="AB248" s="44" t="s">
        <v>46</v>
      </c>
      <c r="AC248" s="44" t="s">
        <v>46</v>
      </c>
      <c r="AD248" s="44" t="s">
        <v>46</v>
      </c>
      <c r="AE248" s="44" t="s">
        <v>7454</v>
      </c>
      <c r="AF248" s="44">
        <v>8</v>
      </c>
      <c r="AG248" s="44">
        <v>2000</v>
      </c>
    </row>
    <row r="249" spans="1:33">
      <c r="A249" s="44" t="s">
        <v>6875</v>
      </c>
      <c r="B249" s="44" t="s">
        <v>8373</v>
      </c>
      <c r="C249" s="44" t="s">
        <v>4329</v>
      </c>
      <c r="D249" s="44" t="s">
        <v>8400</v>
      </c>
      <c r="E249" s="44" t="s">
        <v>8401</v>
      </c>
      <c r="F249" s="44" t="s">
        <v>8402</v>
      </c>
      <c r="G249" s="44" t="s">
        <v>8403</v>
      </c>
      <c r="H249" s="44">
        <v>12900</v>
      </c>
      <c r="I249" s="44">
        <v>10900</v>
      </c>
      <c r="J249" s="44" t="s">
        <v>38</v>
      </c>
      <c r="K249" s="44" t="s">
        <v>8404</v>
      </c>
      <c r="L249" s="44" t="s">
        <v>8405</v>
      </c>
      <c r="M249" s="44" t="s">
        <v>287</v>
      </c>
      <c r="N249" s="44" t="s">
        <v>6924</v>
      </c>
      <c r="O249" s="44" t="s">
        <v>8406</v>
      </c>
      <c r="P249" s="44" t="s">
        <v>7511</v>
      </c>
      <c r="Q249" s="44" t="s">
        <v>46</v>
      </c>
      <c r="R249" s="44" t="s">
        <v>46</v>
      </c>
      <c r="S249" s="44" t="s">
        <v>47</v>
      </c>
      <c r="T249" s="44" t="s">
        <v>48</v>
      </c>
      <c r="U249" s="44" t="s">
        <v>46</v>
      </c>
      <c r="V249" s="44" t="s">
        <v>46</v>
      </c>
      <c r="W249" s="44" t="s">
        <v>46</v>
      </c>
      <c r="X249" s="44" t="s">
        <v>8407</v>
      </c>
      <c r="Y249" s="44" t="s">
        <v>3357</v>
      </c>
      <c r="Z249" s="44" t="s">
        <v>8408</v>
      </c>
      <c r="AA249" s="44" t="s">
        <v>46</v>
      </c>
      <c r="AB249" s="44" t="s">
        <v>46</v>
      </c>
      <c r="AC249" s="44" t="s">
        <v>46</v>
      </c>
      <c r="AD249" s="44" t="s">
        <v>46</v>
      </c>
      <c r="AE249" s="44" t="s">
        <v>3357</v>
      </c>
      <c r="AF249" s="44" t="s">
        <v>46</v>
      </c>
      <c r="AG249" s="44" t="s">
        <v>46</v>
      </c>
    </row>
    <row r="250" spans="1:33">
      <c r="A250" s="44" t="s">
        <v>6875</v>
      </c>
      <c r="B250" s="44" t="s">
        <v>8373</v>
      </c>
      <c r="C250" s="44" t="s">
        <v>4329</v>
      </c>
      <c r="D250" s="44" t="s">
        <v>8409</v>
      </c>
      <c r="E250" s="44" t="s">
        <v>8410</v>
      </c>
      <c r="F250" s="44" t="s">
        <v>8411</v>
      </c>
      <c r="G250" s="44" t="s">
        <v>8412</v>
      </c>
      <c r="H250" s="44">
        <v>23900</v>
      </c>
      <c r="I250" s="44">
        <v>19995</v>
      </c>
      <c r="J250" s="44" t="s">
        <v>38</v>
      </c>
      <c r="K250" s="44" t="s">
        <v>8413</v>
      </c>
      <c r="L250" s="44" t="s">
        <v>6896</v>
      </c>
      <c r="M250" s="44" t="s">
        <v>287</v>
      </c>
      <c r="N250" s="44" t="s">
        <v>7710</v>
      </c>
      <c r="O250" s="44" t="s">
        <v>46</v>
      </c>
      <c r="P250" s="44" t="s">
        <v>7182</v>
      </c>
      <c r="Q250" s="44" t="s">
        <v>6885</v>
      </c>
      <c r="R250" s="44" t="s">
        <v>63</v>
      </c>
      <c r="S250" s="44" t="s">
        <v>8414</v>
      </c>
      <c r="T250" s="44" t="s">
        <v>8415</v>
      </c>
      <c r="U250" s="44" t="s">
        <v>46</v>
      </c>
      <c r="V250" s="44" t="s">
        <v>46</v>
      </c>
      <c r="W250" s="44" t="s">
        <v>46</v>
      </c>
      <c r="X250" s="44" t="s">
        <v>8416</v>
      </c>
      <c r="Y250" s="44" t="s">
        <v>7419</v>
      </c>
      <c r="Z250" s="44" t="s">
        <v>46</v>
      </c>
      <c r="AA250" s="44" t="s">
        <v>7146</v>
      </c>
      <c r="AB250" s="44" t="s">
        <v>46</v>
      </c>
      <c r="AC250" s="44" t="s">
        <v>46</v>
      </c>
      <c r="AD250" s="44" t="s">
        <v>46</v>
      </c>
      <c r="AE250" s="44" t="s">
        <v>7419</v>
      </c>
      <c r="AF250" s="44">
        <v>2.4</v>
      </c>
      <c r="AG250" s="44">
        <v>1600</v>
      </c>
    </row>
    <row r="251" spans="1:33">
      <c r="A251" s="44" t="s">
        <v>6875</v>
      </c>
      <c r="B251" s="44" t="s">
        <v>8373</v>
      </c>
      <c r="C251" s="44" t="s">
        <v>4329</v>
      </c>
      <c r="D251" s="44" t="s">
        <v>8417</v>
      </c>
      <c r="E251" s="44" t="s">
        <v>8418</v>
      </c>
      <c r="F251" s="44" t="s">
        <v>8419</v>
      </c>
      <c r="G251" s="44" t="s">
        <v>8420</v>
      </c>
      <c r="H251" s="44">
        <v>26900</v>
      </c>
      <c r="I251" s="44">
        <v>22990</v>
      </c>
      <c r="J251" s="44" t="s">
        <v>38</v>
      </c>
      <c r="K251" s="44" t="s">
        <v>8421</v>
      </c>
      <c r="L251" s="44" t="s">
        <v>6896</v>
      </c>
      <c r="M251" s="44" t="s">
        <v>287</v>
      </c>
      <c r="N251" s="44" t="s">
        <v>7897</v>
      </c>
      <c r="O251" s="44" t="s">
        <v>46</v>
      </c>
      <c r="P251" s="44" t="s">
        <v>7182</v>
      </c>
      <c r="Q251" s="44" t="s">
        <v>6885</v>
      </c>
      <c r="R251" s="44" t="s">
        <v>63</v>
      </c>
      <c r="S251" s="44" t="s">
        <v>8414</v>
      </c>
      <c r="T251" s="44" t="s">
        <v>8415</v>
      </c>
      <c r="U251" s="44" t="s">
        <v>46</v>
      </c>
      <c r="V251" s="44" t="s">
        <v>46</v>
      </c>
      <c r="W251" s="44" t="s">
        <v>46</v>
      </c>
      <c r="X251" s="44" t="s">
        <v>8416</v>
      </c>
      <c r="Y251" s="44" t="s">
        <v>7019</v>
      </c>
      <c r="Z251" s="44" t="s">
        <v>46</v>
      </c>
      <c r="AA251" s="44" t="s">
        <v>7146</v>
      </c>
      <c r="AB251" s="44" t="s">
        <v>46</v>
      </c>
      <c r="AC251" s="44" t="s">
        <v>46</v>
      </c>
      <c r="AD251" s="44" t="s">
        <v>46</v>
      </c>
      <c r="AE251" s="44" t="s">
        <v>7019</v>
      </c>
      <c r="AF251" s="44">
        <v>2.9</v>
      </c>
      <c r="AG251" s="44">
        <v>1600</v>
      </c>
    </row>
    <row r="252" spans="1:33">
      <c r="A252" s="44" t="s">
        <v>6875</v>
      </c>
      <c r="B252" s="44" t="s">
        <v>8373</v>
      </c>
      <c r="C252" s="44" t="s">
        <v>4329</v>
      </c>
      <c r="D252" s="44" t="s">
        <v>8422</v>
      </c>
      <c r="E252" s="44" t="s">
        <v>8423</v>
      </c>
      <c r="F252" s="44" t="s">
        <v>8424</v>
      </c>
      <c r="G252" s="44" t="s">
        <v>8425</v>
      </c>
      <c r="H252" s="44">
        <v>32900</v>
      </c>
      <c r="I252" s="44">
        <v>25700</v>
      </c>
      <c r="J252" s="44" t="s">
        <v>38</v>
      </c>
      <c r="K252" s="44" t="s">
        <v>8426</v>
      </c>
      <c r="L252" s="44" t="s">
        <v>6896</v>
      </c>
      <c r="M252" s="44" t="s">
        <v>287</v>
      </c>
      <c r="N252" s="44" t="s">
        <v>8064</v>
      </c>
      <c r="O252" s="44" t="s">
        <v>46</v>
      </c>
      <c r="P252" s="44" t="s">
        <v>7182</v>
      </c>
      <c r="Q252" s="44" t="s">
        <v>6885</v>
      </c>
      <c r="R252" s="44" t="s">
        <v>63</v>
      </c>
      <c r="S252" s="44" t="s">
        <v>8414</v>
      </c>
      <c r="T252" s="44" t="s">
        <v>8415</v>
      </c>
      <c r="U252" s="44" t="s">
        <v>46</v>
      </c>
      <c r="V252" s="44" t="s">
        <v>46</v>
      </c>
      <c r="W252" s="44" t="s">
        <v>46</v>
      </c>
      <c r="X252" s="44" t="s">
        <v>8416</v>
      </c>
      <c r="Y252" s="44" t="s">
        <v>6917</v>
      </c>
      <c r="Z252" s="44" t="s">
        <v>46</v>
      </c>
      <c r="AA252" s="44" t="s">
        <v>7146</v>
      </c>
      <c r="AB252" s="44" t="s">
        <v>46</v>
      </c>
      <c r="AC252" s="44" t="s">
        <v>46</v>
      </c>
      <c r="AD252" s="44" t="s">
        <v>46</v>
      </c>
      <c r="AE252" s="44" t="s">
        <v>6917</v>
      </c>
      <c r="AF252" s="44">
        <v>3.6</v>
      </c>
      <c r="AG252" s="44">
        <v>2000</v>
      </c>
    </row>
    <row r="253" spans="1:33">
      <c r="A253" s="44" t="s">
        <v>6875</v>
      </c>
      <c r="B253" s="44" t="s">
        <v>8373</v>
      </c>
      <c r="C253" s="44" t="s">
        <v>4329</v>
      </c>
      <c r="D253" s="44" t="s">
        <v>8427</v>
      </c>
      <c r="E253" s="44" t="s">
        <v>8428</v>
      </c>
      <c r="F253" s="44" t="s">
        <v>8429</v>
      </c>
      <c r="G253" s="44" t="s">
        <v>8430</v>
      </c>
      <c r="H253" s="44">
        <v>35400</v>
      </c>
      <c r="I253" s="44">
        <v>28600</v>
      </c>
      <c r="J253" s="44" t="s">
        <v>38</v>
      </c>
      <c r="K253" s="44" t="s">
        <v>8426</v>
      </c>
      <c r="L253" s="44" t="s">
        <v>6896</v>
      </c>
      <c r="M253" s="44" t="s">
        <v>287</v>
      </c>
      <c r="N253" s="44" t="s">
        <v>7720</v>
      </c>
      <c r="O253" s="44" t="s">
        <v>46</v>
      </c>
      <c r="P253" s="44" t="s">
        <v>7182</v>
      </c>
      <c r="Q253" s="44" t="s">
        <v>6885</v>
      </c>
      <c r="R253" s="44" t="s">
        <v>63</v>
      </c>
      <c r="S253" s="44" t="s">
        <v>8414</v>
      </c>
      <c r="T253" s="44" t="s">
        <v>8415</v>
      </c>
      <c r="U253" s="44" t="s">
        <v>46</v>
      </c>
      <c r="V253" s="44" t="s">
        <v>46</v>
      </c>
      <c r="W253" s="44" t="s">
        <v>46</v>
      </c>
      <c r="X253" s="44" t="s">
        <v>8416</v>
      </c>
      <c r="Y253" s="44" t="s">
        <v>7248</v>
      </c>
      <c r="Z253" s="44" t="s">
        <v>46</v>
      </c>
      <c r="AA253" s="44" t="s">
        <v>8431</v>
      </c>
      <c r="AB253" s="44" t="s">
        <v>46</v>
      </c>
      <c r="AC253" s="44" t="s">
        <v>46</v>
      </c>
      <c r="AD253" s="44" t="s">
        <v>46</v>
      </c>
      <c r="AE253" s="44" t="s">
        <v>7248</v>
      </c>
      <c r="AF253" s="44">
        <v>4.4000000000000004</v>
      </c>
      <c r="AG253" s="44">
        <v>2000</v>
      </c>
    </row>
    <row r="254" spans="1:33">
      <c r="A254" s="44" t="s">
        <v>6875</v>
      </c>
      <c r="B254" s="44" t="s">
        <v>8373</v>
      </c>
      <c r="C254" s="44" t="s">
        <v>4329</v>
      </c>
      <c r="D254" s="44" t="s">
        <v>8432</v>
      </c>
      <c r="E254" s="44" t="s">
        <v>8433</v>
      </c>
      <c r="F254" s="44" t="s">
        <v>8434</v>
      </c>
      <c r="G254" s="44" t="s">
        <v>8435</v>
      </c>
      <c r="H254" s="44">
        <v>40500</v>
      </c>
      <c r="I254" s="44">
        <v>32600</v>
      </c>
      <c r="J254" s="44" t="s">
        <v>38</v>
      </c>
      <c r="K254" s="44" t="s">
        <v>8226</v>
      </c>
      <c r="L254" s="44" t="s">
        <v>6896</v>
      </c>
      <c r="M254" s="44" t="s">
        <v>287</v>
      </c>
      <c r="N254" s="44" t="s">
        <v>7727</v>
      </c>
      <c r="O254" s="44" t="s">
        <v>46</v>
      </c>
      <c r="P254" s="44" t="s">
        <v>7182</v>
      </c>
      <c r="Q254" s="44" t="s">
        <v>6885</v>
      </c>
      <c r="R254" s="44" t="s">
        <v>63</v>
      </c>
      <c r="S254" s="44" t="s">
        <v>8414</v>
      </c>
      <c r="T254" s="44" t="s">
        <v>8415</v>
      </c>
      <c r="U254" s="44" t="s">
        <v>46</v>
      </c>
      <c r="V254" s="44" t="s">
        <v>46</v>
      </c>
      <c r="W254" s="44" t="s">
        <v>46</v>
      </c>
      <c r="X254" s="44" t="s">
        <v>8416</v>
      </c>
      <c r="Y254" s="44" t="s">
        <v>6981</v>
      </c>
      <c r="Z254" s="44" t="s">
        <v>46</v>
      </c>
      <c r="AA254" s="44" t="s">
        <v>8431</v>
      </c>
      <c r="AB254" s="44" t="s">
        <v>46</v>
      </c>
      <c r="AC254" s="44" t="s">
        <v>46</v>
      </c>
      <c r="AD254" s="44" t="s">
        <v>46</v>
      </c>
      <c r="AE254" s="44" t="s">
        <v>6981</v>
      </c>
      <c r="AF254" s="44">
        <v>5</v>
      </c>
      <c r="AG254" s="44">
        <v>2000</v>
      </c>
    </row>
    <row r="255" spans="1:33">
      <c r="A255" s="44" t="s">
        <v>6875</v>
      </c>
      <c r="B255" s="44" t="s">
        <v>8373</v>
      </c>
      <c r="C255" s="44" t="s">
        <v>4329</v>
      </c>
      <c r="D255" s="44" t="s">
        <v>8436</v>
      </c>
      <c r="E255" s="44" t="s">
        <v>8437</v>
      </c>
      <c r="F255" s="44" t="s">
        <v>8438</v>
      </c>
      <c r="G255" s="44" t="s">
        <v>8439</v>
      </c>
      <c r="H255" s="44">
        <v>25900</v>
      </c>
      <c r="I255" s="44">
        <v>22490</v>
      </c>
      <c r="J255" s="44" t="s">
        <v>38</v>
      </c>
      <c r="K255" s="44" t="s">
        <v>8440</v>
      </c>
      <c r="L255" s="44" t="s">
        <v>7070</v>
      </c>
      <c r="M255" s="44" t="s">
        <v>287</v>
      </c>
      <c r="N255" s="44" t="s">
        <v>7710</v>
      </c>
      <c r="O255" s="44" t="s">
        <v>46</v>
      </c>
      <c r="P255" s="44" t="s">
        <v>7182</v>
      </c>
      <c r="Q255" s="44" t="s">
        <v>6885</v>
      </c>
      <c r="R255" s="44" t="s">
        <v>63</v>
      </c>
      <c r="S255" s="44" t="s">
        <v>8414</v>
      </c>
      <c r="T255" s="44" t="s">
        <v>8415</v>
      </c>
      <c r="U255" s="44" t="s">
        <v>46</v>
      </c>
      <c r="V255" s="44" t="s">
        <v>46</v>
      </c>
      <c r="W255" s="44" t="s">
        <v>46</v>
      </c>
      <c r="X255" s="44" t="s">
        <v>8416</v>
      </c>
      <c r="Y255" s="44" t="s">
        <v>7419</v>
      </c>
      <c r="Z255" s="44" t="s">
        <v>7419</v>
      </c>
      <c r="AA255" s="44" t="s">
        <v>7146</v>
      </c>
      <c r="AB255" s="44" t="s">
        <v>46</v>
      </c>
      <c r="AC255" s="44" t="s">
        <v>46</v>
      </c>
      <c r="AD255" s="44" t="s">
        <v>46</v>
      </c>
      <c r="AE255" s="44" t="s">
        <v>7419</v>
      </c>
      <c r="AF255" s="44">
        <v>2.4</v>
      </c>
      <c r="AG255" s="44">
        <v>1600</v>
      </c>
    </row>
    <row r="256" spans="1:33">
      <c r="A256" s="44" t="s">
        <v>6875</v>
      </c>
      <c r="B256" s="44" t="s">
        <v>8373</v>
      </c>
      <c r="C256" s="44" t="s">
        <v>4329</v>
      </c>
      <c r="D256" s="44" t="s">
        <v>8441</v>
      </c>
      <c r="E256" s="44" t="s">
        <v>8442</v>
      </c>
      <c r="F256" s="44" t="s">
        <v>8443</v>
      </c>
      <c r="G256" s="44" t="s">
        <v>8444</v>
      </c>
      <c r="H256" s="44">
        <v>28900</v>
      </c>
      <c r="I256" s="44">
        <v>24990</v>
      </c>
      <c r="J256" s="44" t="s">
        <v>181</v>
      </c>
      <c r="K256" s="44" t="s">
        <v>8445</v>
      </c>
      <c r="L256" s="44" t="s">
        <v>7070</v>
      </c>
      <c r="M256" s="44" t="s">
        <v>287</v>
      </c>
      <c r="N256" s="44" t="s">
        <v>7897</v>
      </c>
      <c r="O256" s="44" t="s">
        <v>46</v>
      </c>
      <c r="P256" s="44" t="s">
        <v>7182</v>
      </c>
      <c r="Q256" s="44" t="s">
        <v>6885</v>
      </c>
      <c r="R256" s="44" t="s">
        <v>63</v>
      </c>
      <c r="S256" s="44" t="s">
        <v>8414</v>
      </c>
      <c r="T256" s="44" t="s">
        <v>8415</v>
      </c>
      <c r="U256" s="44" t="s">
        <v>46</v>
      </c>
      <c r="V256" s="44" t="s">
        <v>46</v>
      </c>
      <c r="W256" s="44" t="s">
        <v>46</v>
      </c>
      <c r="X256" s="44" t="s">
        <v>8416</v>
      </c>
      <c r="Y256" s="44" t="s">
        <v>7019</v>
      </c>
      <c r="Z256" s="44" t="s">
        <v>7019</v>
      </c>
      <c r="AA256" s="44" t="s">
        <v>7146</v>
      </c>
      <c r="AB256" s="44" t="s">
        <v>46</v>
      </c>
      <c r="AC256" s="44" t="s">
        <v>46</v>
      </c>
      <c r="AD256" s="44" t="s">
        <v>46</v>
      </c>
      <c r="AE256" s="44" t="s">
        <v>7019</v>
      </c>
      <c r="AF256" s="44">
        <v>2.9</v>
      </c>
      <c r="AG256" s="44">
        <v>1600</v>
      </c>
    </row>
    <row r="257" spans="1:33">
      <c r="A257" s="44" t="s">
        <v>6875</v>
      </c>
      <c r="B257" s="44" t="s">
        <v>8373</v>
      </c>
      <c r="C257" s="44" t="s">
        <v>4329</v>
      </c>
      <c r="D257" s="44" t="s">
        <v>8446</v>
      </c>
      <c r="E257" s="44" t="s">
        <v>8447</v>
      </c>
      <c r="F257" s="44" t="s">
        <v>8448</v>
      </c>
      <c r="G257" s="44" t="s">
        <v>8449</v>
      </c>
      <c r="H257" s="44">
        <v>34900</v>
      </c>
      <c r="I257" s="44">
        <v>27900</v>
      </c>
      <c r="J257" s="44" t="s">
        <v>38</v>
      </c>
      <c r="K257" s="44" t="s">
        <v>8226</v>
      </c>
      <c r="L257" s="44" t="s">
        <v>7070</v>
      </c>
      <c r="M257" s="44" t="s">
        <v>287</v>
      </c>
      <c r="N257" s="44" t="s">
        <v>8064</v>
      </c>
      <c r="O257" s="44" t="s">
        <v>46</v>
      </c>
      <c r="P257" s="44" t="s">
        <v>7182</v>
      </c>
      <c r="Q257" s="44" t="s">
        <v>6885</v>
      </c>
      <c r="R257" s="44" t="s">
        <v>63</v>
      </c>
      <c r="S257" s="44" t="s">
        <v>8414</v>
      </c>
      <c r="T257" s="44" t="s">
        <v>8415</v>
      </c>
      <c r="U257" s="44" t="s">
        <v>46</v>
      </c>
      <c r="V257" s="44" t="s">
        <v>46</v>
      </c>
      <c r="W257" s="44" t="s">
        <v>46</v>
      </c>
      <c r="X257" s="44" t="s">
        <v>8416</v>
      </c>
      <c r="Y257" s="44" t="s">
        <v>6917</v>
      </c>
      <c r="Z257" s="44" t="s">
        <v>6917</v>
      </c>
      <c r="AA257" s="44" t="s">
        <v>7146</v>
      </c>
      <c r="AB257" s="44" t="s">
        <v>46</v>
      </c>
      <c r="AC257" s="44" t="s">
        <v>46</v>
      </c>
      <c r="AD257" s="44" t="s">
        <v>46</v>
      </c>
      <c r="AE257" s="44" t="s">
        <v>6917</v>
      </c>
      <c r="AF257" s="44">
        <v>3.6</v>
      </c>
      <c r="AG257" s="44">
        <v>2000</v>
      </c>
    </row>
    <row r="258" spans="1:33">
      <c r="A258" s="44" t="s">
        <v>6875</v>
      </c>
      <c r="B258" s="44" t="s">
        <v>8373</v>
      </c>
      <c r="C258" s="44" t="s">
        <v>4329</v>
      </c>
      <c r="D258" s="44" t="s">
        <v>8450</v>
      </c>
      <c r="E258" s="44" t="s">
        <v>8451</v>
      </c>
      <c r="F258" s="44" t="s">
        <v>8452</v>
      </c>
      <c r="G258" s="44" t="s">
        <v>8453</v>
      </c>
      <c r="H258" s="44">
        <v>36900</v>
      </c>
      <c r="I258" s="44">
        <v>30600</v>
      </c>
      <c r="J258" s="44" t="s">
        <v>38</v>
      </c>
      <c r="K258" s="44" t="s">
        <v>8226</v>
      </c>
      <c r="L258" s="44" t="s">
        <v>7070</v>
      </c>
      <c r="M258" s="44" t="s">
        <v>287</v>
      </c>
      <c r="N258" s="44" t="s">
        <v>7720</v>
      </c>
      <c r="O258" s="44" t="s">
        <v>46</v>
      </c>
      <c r="P258" s="44" t="s">
        <v>7182</v>
      </c>
      <c r="Q258" s="44" t="s">
        <v>6885</v>
      </c>
      <c r="R258" s="44" t="s">
        <v>63</v>
      </c>
      <c r="S258" s="44" t="s">
        <v>8414</v>
      </c>
      <c r="T258" s="44" t="s">
        <v>8415</v>
      </c>
      <c r="U258" s="44" t="s">
        <v>46</v>
      </c>
      <c r="V258" s="44" t="s">
        <v>46</v>
      </c>
      <c r="W258" s="44" t="s">
        <v>46</v>
      </c>
      <c r="X258" s="44" t="s">
        <v>8416</v>
      </c>
      <c r="Y258" s="44" t="s">
        <v>7248</v>
      </c>
      <c r="Z258" s="44" t="s">
        <v>7248</v>
      </c>
      <c r="AA258" s="44" t="s">
        <v>8431</v>
      </c>
      <c r="AB258" s="44" t="s">
        <v>46</v>
      </c>
      <c r="AC258" s="44" t="s">
        <v>46</v>
      </c>
      <c r="AD258" s="44" t="s">
        <v>46</v>
      </c>
      <c r="AE258" s="44" t="s">
        <v>7248</v>
      </c>
      <c r="AF258" s="44">
        <v>4.4000000000000004</v>
      </c>
      <c r="AG258" s="44">
        <v>2000</v>
      </c>
    </row>
    <row r="259" spans="1:33">
      <c r="A259" s="44" t="s">
        <v>6875</v>
      </c>
      <c r="B259" s="44" t="s">
        <v>8373</v>
      </c>
      <c r="C259" s="44" t="s">
        <v>4329</v>
      </c>
      <c r="D259" s="44" t="s">
        <v>8454</v>
      </c>
      <c r="E259" s="44" t="s">
        <v>8455</v>
      </c>
      <c r="F259" s="44" t="s">
        <v>8456</v>
      </c>
      <c r="G259" s="44" t="s">
        <v>8457</v>
      </c>
      <c r="H259" s="44">
        <v>41900</v>
      </c>
      <c r="I259" s="44">
        <v>36000</v>
      </c>
      <c r="J259" s="44" t="s">
        <v>38</v>
      </c>
      <c r="K259" s="44" t="s">
        <v>8226</v>
      </c>
      <c r="L259" s="44" t="s">
        <v>7070</v>
      </c>
      <c r="M259" s="44" t="s">
        <v>287</v>
      </c>
      <c r="N259" s="44" t="s">
        <v>7727</v>
      </c>
      <c r="O259" s="44" t="s">
        <v>46</v>
      </c>
      <c r="P259" s="44" t="s">
        <v>7182</v>
      </c>
      <c r="Q259" s="44" t="s">
        <v>6885</v>
      </c>
      <c r="R259" s="44" t="s">
        <v>63</v>
      </c>
      <c r="S259" s="44" t="s">
        <v>8414</v>
      </c>
      <c r="T259" s="44" t="s">
        <v>8415</v>
      </c>
      <c r="U259" s="44" t="s">
        <v>46</v>
      </c>
      <c r="V259" s="44" t="s">
        <v>46</v>
      </c>
      <c r="W259" s="44" t="s">
        <v>46</v>
      </c>
      <c r="X259" s="44" t="s">
        <v>8416</v>
      </c>
      <c r="Y259" s="44" t="s">
        <v>6981</v>
      </c>
      <c r="Z259" s="44" t="s">
        <v>6981</v>
      </c>
      <c r="AA259" s="44" t="s">
        <v>8431</v>
      </c>
      <c r="AB259" s="44" t="s">
        <v>46</v>
      </c>
      <c r="AC259" s="44" t="s">
        <v>46</v>
      </c>
      <c r="AD259" s="44" t="s">
        <v>46</v>
      </c>
      <c r="AE259" s="44" t="s">
        <v>6981</v>
      </c>
      <c r="AF259" s="44">
        <v>5</v>
      </c>
      <c r="AG259" s="44">
        <v>2000</v>
      </c>
    </row>
    <row r="260" spans="1:33">
      <c r="A260" s="44" t="s">
        <v>6875</v>
      </c>
      <c r="B260" s="44" t="s">
        <v>8373</v>
      </c>
      <c r="C260" s="44" t="s">
        <v>4329</v>
      </c>
      <c r="D260" s="44" t="s">
        <v>8458</v>
      </c>
      <c r="E260" s="44" t="s">
        <v>8459</v>
      </c>
      <c r="F260" s="44" t="s">
        <v>8460</v>
      </c>
      <c r="G260" s="44" t="s">
        <v>8461</v>
      </c>
      <c r="H260" s="44">
        <v>53900</v>
      </c>
      <c r="I260" s="44">
        <v>46900</v>
      </c>
      <c r="J260" s="44" t="s">
        <v>38</v>
      </c>
      <c r="K260" s="44" t="s">
        <v>8226</v>
      </c>
      <c r="L260" s="44" t="s">
        <v>7070</v>
      </c>
      <c r="M260" s="44" t="s">
        <v>287</v>
      </c>
      <c r="N260" s="44" t="s">
        <v>8092</v>
      </c>
      <c r="O260" s="44" t="s">
        <v>46</v>
      </c>
      <c r="P260" s="44" t="s">
        <v>7182</v>
      </c>
      <c r="Q260" s="44" t="s">
        <v>6885</v>
      </c>
      <c r="R260" s="44" t="s">
        <v>63</v>
      </c>
      <c r="S260" s="44" t="s">
        <v>8414</v>
      </c>
      <c r="T260" s="44" t="s">
        <v>8415</v>
      </c>
      <c r="U260" s="44" t="s">
        <v>46</v>
      </c>
      <c r="V260" s="44" t="s">
        <v>46</v>
      </c>
      <c r="W260" s="44" t="s">
        <v>46</v>
      </c>
      <c r="X260" s="44" t="s">
        <v>8416</v>
      </c>
      <c r="Y260" s="44" t="s">
        <v>6988</v>
      </c>
      <c r="Z260" s="44" t="s">
        <v>6988</v>
      </c>
      <c r="AA260" s="44" t="s">
        <v>8462</v>
      </c>
      <c r="AB260" s="44" t="s">
        <v>46</v>
      </c>
      <c r="AC260" s="44" t="s">
        <v>46</v>
      </c>
      <c r="AD260" s="44" t="s">
        <v>46</v>
      </c>
      <c r="AE260" s="44" t="s">
        <v>6988</v>
      </c>
      <c r="AF260" s="44">
        <v>7.2</v>
      </c>
      <c r="AG260" s="44">
        <v>2000</v>
      </c>
    </row>
    <row r="261" spans="1:33">
      <c r="A261" s="44" t="s">
        <v>6875</v>
      </c>
      <c r="B261" s="44" t="s">
        <v>8373</v>
      </c>
      <c r="C261" s="44" t="s">
        <v>4329</v>
      </c>
      <c r="D261" s="44" t="s">
        <v>8463</v>
      </c>
      <c r="E261" s="44" t="s">
        <v>8464</v>
      </c>
      <c r="F261" s="44" t="s">
        <v>8465</v>
      </c>
      <c r="G261" s="44" t="s">
        <v>8466</v>
      </c>
      <c r="H261" s="44">
        <v>27490</v>
      </c>
      <c r="I261" s="44">
        <v>19900</v>
      </c>
      <c r="J261" s="44" t="s">
        <v>38</v>
      </c>
      <c r="K261" s="44" t="s">
        <v>8467</v>
      </c>
      <c r="L261" s="44" t="s">
        <v>6940</v>
      </c>
      <c r="M261" s="44" t="s">
        <v>287</v>
      </c>
      <c r="N261" s="44" t="s">
        <v>7897</v>
      </c>
      <c r="O261" s="44" t="s">
        <v>46</v>
      </c>
      <c r="P261" s="44" t="s">
        <v>7182</v>
      </c>
      <c r="Q261" s="44" t="s">
        <v>6885</v>
      </c>
      <c r="R261" s="44" t="s">
        <v>63</v>
      </c>
      <c r="S261" s="44" t="s">
        <v>8414</v>
      </c>
      <c r="T261" s="44" t="s">
        <v>8415</v>
      </c>
      <c r="U261" s="44" t="s">
        <v>46</v>
      </c>
      <c r="V261" s="44" t="s">
        <v>8468</v>
      </c>
      <c r="W261" s="44" t="s">
        <v>8468</v>
      </c>
      <c r="X261" s="44" t="s">
        <v>8469</v>
      </c>
      <c r="Y261" s="44" t="s">
        <v>7019</v>
      </c>
      <c r="Z261" s="44" t="s">
        <v>7428</v>
      </c>
      <c r="AA261" s="44" t="s">
        <v>8470</v>
      </c>
      <c r="AB261" s="44" t="s">
        <v>46</v>
      </c>
      <c r="AC261" s="44" t="s">
        <v>46</v>
      </c>
      <c r="AD261" s="44" t="s">
        <v>46</v>
      </c>
      <c r="AE261" s="44" t="s">
        <v>7019</v>
      </c>
      <c r="AF261" s="44">
        <v>2.9</v>
      </c>
      <c r="AG261" s="44">
        <v>1600</v>
      </c>
    </row>
    <row r="262" spans="1:33">
      <c r="A262" s="44" t="s">
        <v>6875</v>
      </c>
      <c r="B262" s="44" t="s">
        <v>8373</v>
      </c>
      <c r="C262" s="44" t="s">
        <v>4329</v>
      </c>
      <c r="D262" s="44" t="s">
        <v>8471</v>
      </c>
      <c r="E262" s="44" t="s">
        <v>8472</v>
      </c>
      <c r="F262" s="44" t="s">
        <v>8473</v>
      </c>
      <c r="G262" s="44" t="s">
        <v>8474</v>
      </c>
      <c r="H262" s="44">
        <v>42900</v>
      </c>
      <c r="I262" s="44">
        <v>30900</v>
      </c>
      <c r="J262" s="44" t="s">
        <v>38</v>
      </c>
      <c r="K262" s="44" t="s">
        <v>8475</v>
      </c>
      <c r="L262" s="44" t="s">
        <v>6940</v>
      </c>
      <c r="M262" s="44" t="s">
        <v>287</v>
      </c>
      <c r="N262" s="44" t="s">
        <v>7727</v>
      </c>
      <c r="O262" s="44" t="s">
        <v>46</v>
      </c>
      <c r="P262" s="44" t="s">
        <v>7182</v>
      </c>
      <c r="Q262" s="44" t="s">
        <v>6885</v>
      </c>
      <c r="R262" s="44" t="s">
        <v>63</v>
      </c>
      <c r="S262" s="44" t="s">
        <v>8414</v>
      </c>
      <c r="T262" s="44" t="s">
        <v>8415</v>
      </c>
      <c r="U262" s="44" t="s">
        <v>46</v>
      </c>
      <c r="V262" s="44" t="s">
        <v>8476</v>
      </c>
      <c r="W262" s="44" t="s">
        <v>8476</v>
      </c>
      <c r="X262" s="44" t="s">
        <v>8469</v>
      </c>
      <c r="Y262" s="44" t="s">
        <v>7298</v>
      </c>
      <c r="Z262" s="44" t="s">
        <v>6956</v>
      </c>
      <c r="AA262" s="44" t="s">
        <v>7256</v>
      </c>
      <c r="AB262" s="44" t="s">
        <v>46</v>
      </c>
      <c r="AC262" s="44" t="s">
        <v>46</v>
      </c>
      <c r="AD262" s="44" t="s">
        <v>46</v>
      </c>
      <c r="AE262" s="44" t="s">
        <v>7298</v>
      </c>
      <c r="AF262" s="44">
        <v>5.2</v>
      </c>
      <c r="AG262" s="44">
        <v>2000</v>
      </c>
    </row>
    <row r="263" spans="1:33">
      <c r="A263" s="44" t="s">
        <v>6875</v>
      </c>
      <c r="B263" s="44" t="s">
        <v>8373</v>
      </c>
      <c r="C263" s="44" t="s">
        <v>4329</v>
      </c>
      <c r="D263" s="44" t="s">
        <v>8477</v>
      </c>
      <c r="E263" s="44" t="s">
        <v>8478</v>
      </c>
      <c r="F263" s="44" t="s">
        <v>8479</v>
      </c>
      <c r="G263" s="44" t="s">
        <v>8480</v>
      </c>
      <c r="H263" s="44">
        <v>50900</v>
      </c>
      <c r="I263" s="44">
        <v>44900</v>
      </c>
      <c r="J263" s="44" t="s">
        <v>181</v>
      </c>
      <c r="K263" s="44" t="s">
        <v>8481</v>
      </c>
      <c r="L263" s="44" t="s">
        <v>6940</v>
      </c>
      <c r="M263" s="44" t="s">
        <v>287</v>
      </c>
      <c r="N263" s="44" t="s">
        <v>8349</v>
      </c>
      <c r="O263" s="44" t="s">
        <v>46</v>
      </c>
      <c r="P263" s="44" t="s">
        <v>7182</v>
      </c>
      <c r="Q263" s="44" t="s">
        <v>6885</v>
      </c>
      <c r="R263" s="44" t="s">
        <v>63</v>
      </c>
      <c r="S263" s="44" t="s">
        <v>8414</v>
      </c>
      <c r="T263" s="44" t="s">
        <v>8415</v>
      </c>
      <c r="U263" s="44" t="s">
        <v>46</v>
      </c>
      <c r="V263" s="44" t="s">
        <v>46</v>
      </c>
      <c r="W263" s="44" t="s">
        <v>46</v>
      </c>
      <c r="X263" s="44" t="s">
        <v>8469</v>
      </c>
      <c r="Y263" s="44" t="s">
        <v>7051</v>
      </c>
      <c r="Z263" s="44" t="s">
        <v>7540</v>
      </c>
      <c r="AA263" s="44" t="s">
        <v>7174</v>
      </c>
      <c r="AB263" s="44" t="s">
        <v>46</v>
      </c>
      <c r="AC263" s="44" t="s">
        <v>46</v>
      </c>
      <c r="AD263" s="44" t="s">
        <v>46</v>
      </c>
      <c r="AE263" s="44" t="s">
        <v>7051</v>
      </c>
      <c r="AF263" s="44">
        <v>6.3</v>
      </c>
      <c r="AG263" s="44">
        <v>2000</v>
      </c>
    </row>
    <row r="264" spans="1:33">
      <c r="A264" s="44" t="s">
        <v>6875</v>
      </c>
      <c r="B264" s="44" t="s">
        <v>8373</v>
      </c>
      <c r="C264" s="44" t="s">
        <v>4329</v>
      </c>
      <c r="D264" s="44" t="s">
        <v>8482</v>
      </c>
      <c r="E264" s="44" t="s">
        <v>8483</v>
      </c>
      <c r="F264" s="44" t="s">
        <v>8484</v>
      </c>
      <c r="G264" s="44" t="s">
        <v>8485</v>
      </c>
      <c r="H264" s="44">
        <v>55900</v>
      </c>
      <c r="I264" s="44">
        <v>40900</v>
      </c>
      <c r="J264" s="44" t="s">
        <v>38</v>
      </c>
      <c r="K264" s="44" t="s">
        <v>8486</v>
      </c>
      <c r="L264" s="44" t="s">
        <v>6940</v>
      </c>
      <c r="M264" s="44" t="s">
        <v>287</v>
      </c>
      <c r="N264" s="44" t="s">
        <v>8092</v>
      </c>
      <c r="O264" s="44" t="s">
        <v>46</v>
      </c>
      <c r="P264" s="44" t="s">
        <v>7182</v>
      </c>
      <c r="Q264" s="44" t="s">
        <v>6885</v>
      </c>
      <c r="R264" s="44" t="s">
        <v>63</v>
      </c>
      <c r="S264" s="44" t="s">
        <v>8414</v>
      </c>
      <c r="T264" s="44" t="s">
        <v>8415</v>
      </c>
      <c r="U264" s="44" t="s">
        <v>46</v>
      </c>
      <c r="V264" s="44" t="s">
        <v>8487</v>
      </c>
      <c r="W264" s="44" t="s">
        <v>8487</v>
      </c>
      <c r="X264" s="44" t="s">
        <v>8469</v>
      </c>
      <c r="Y264" s="44" t="s">
        <v>8394</v>
      </c>
      <c r="Z264" s="44" t="s">
        <v>7454</v>
      </c>
      <c r="AA264" s="44" t="s">
        <v>6957</v>
      </c>
      <c r="AB264" s="44" t="s">
        <v>46</v>
      </c>
      <c r="AC264" s="44" t="s">
        <v>46</v>
      </c>
      <c r="AD264" s="44" t="s">
        <v>46</v>
      </c>
      <c r="AE264" s="44" t="s">
        <v>8394</v>
      </c>
      <c r="AF264" s="44">
        <v>7.3</v>
      </c>
      <c r="AG264" s="44">
        <v>2000</v>
      </c>
    </row>
    <row r="265" spans="1:33">
      <c r="A265" s="44" t="s">
        <v>6875</v>
      </c>
      <c r="B265" s="44" t="s">
        <v>8373</v>
      </c>
      <c r="C265" s="44" t="s">
        <v>4329</v>
      </c>
      <c r="D265" s="44" t="s">
        <v>8488</v>
      </c>
      <c r="E265" s="44" t="s">
        <v>8489</v>
      </c>
      <c r="F265" s="44" t="s">
        <v>8490</v>
      </c>
      <c r="G265" s="44" t="s">
        <v>8491</v>
      </c>
      <c r="H265" s="44">
        <v>67900</v>
      </c>
      <c r="I265" s="44">
        <v>43900</v>
      </c>
      <c r="J265" s="44" t="s">
        <v>38</v>
      </c>
      <c r="K265" s="44" t="s">
        <v>8492</v>
      </c>
      <c r="L265" s="44" t="s">
        <v>6940</v>
      </c>
      <c r="M265" s="44" t="s">
        <v>287</v>
      </c>
      <c r="N265" s="44" t="s">
        <v>8092</v>
      </c>
      <c r="O265" s="44" t="s">
        <v>46</v>
      </c>
      <c r="P265" s="44" t="s">
        <v>7182</v>
      </c>
      <c r="Q265" s="44" t="s">
        <v>6885</v>
      </c>
      <c r="R265" s="44" t="s">
        <v>63</v>
      </c>
      <c r="S265" s="44" t="s">
        <v>8414</v>
      </c>
      <c r="T265" s="44" t="s">
        <v>8415</v>
      </c>
      <c r="U265" s="44" t="s">
        <v>46</v>
      </c>
      <c r="V265" s="44" t="s">
        <v>8493</v>
      </c>
      <c r="W265" s="44" t="s">
        <v>8493</v>
      </c>
      <c r="X265" s="44" t="s">
        <v>8469</v>
      </c>
      <c r="Y265" s="44" t="s">
        <v>7454</v>
      </c>
      <c r="Z265" s="44" t="s">
        <v>7675</v>
      </c>
      <c r="AA265" s="44" t="s">
        <v>6957</v>
      </c>
      <c r="AB265" s="44" t="s">
        <v>46</v>
      </c>
      <c r="AC265" s="44" t="s">
        <v>46</v>
      </c>
      <c r="AD265" s="44" t="s">
        <v>46</v>
      </c>
      <c r="AE265" s="44" t="s">
        <v>7454</v>
      </c>
      <c r="AF265" s="44">
        <v>8</v>
      </c>
      <c r="AG265" s="44">
        <v>2000</v>
      </c>
    </row>
    <row r="266" spans="1:33">
      <c r="A266" s="44" t="s">
        <v>6875</v>
      </c>
      <c r="B266" s="44" t="s">
        <v>8373</v>
      </c>
      <c r="C266" s="44" t="s">
        <v>4329</v>
      </c>
      <c r="D266" s="44" t="s">
        <v>8494</v>
      </c>
      <c r="E266" s="44" t="s">
        <v>8495</v>
      </c>
      <c r="F266" s="44" t="s">
        <v>8496</v>
      </c>
      <c r="G266" s="44" t="s">
        <v>8497</v>
      </c>
      <c r="H266" s="44">
        <v>25490</v>
      </c>
      <c r="I266" s="44">
        <v>22490</v>
      </c>
      <c r="J266" s="44" t="s">
        <v>181</v>
      </c>
      <c r="K266" s="44" t="s">
        <v>8498</v>
      </c>
      <c r="L266" s="44" t="s">
        <v>6882</v>
      </c>
      <c r="M266" s="44" t="s">
        <v>287</v>
      </c>
      <c r="N266" s="44" t="s">
        <v>7897</v>
      </c>
      <c r="O266" s="44" t="s">
        <v>46</v>
      </c>
      <c r="P266" s="44" t="s">
        <v>7182</v>
      </c>
      <c r="Q266" s="44" t="s">
        <v>6885</v>
      </c>
      <c r="R266" s="44" t="s">
        <v>63</v>
      </c>
      <c r="S266" s="44" t="s">
        <v>8414</v>
      </c>
      <c r="T266" s="44" t="s">
        <v>8415</v>
      </c>
      <c r="U266" s="44" t="s">
        <v>46</v>
      </c>
      <c r="V266" s="44" t="s">
        <v>46</v>
      </c>
      <c r="W266" s="44" t="s">
        <v>46</v>
      </c>
      <c r="X266" s="44" t="s">
        <v>8499</v>
      </c>
      <c r="Y266" s="44" t="s">
        <v>7019</v>
      </c>
      <c r="Z266" s="44" t="s">
        <v>46</v>
      </c>
      <c r="AA266" s="44" t="s">
        <v>8470</v>
      </c>
      <c r="AB266" s="44" t="s">
        <v>46</v>
      </c>
      <c r="AC266" s="44" t="s">
        <v>46</v>
      </c>
      <c r="AD266" s="44" t="s">
        <v>46</v>
      </c>
      <c r="AE266" s="44" t="s">
        <v>7019</v>
      </c>
      <c r="AF266" s="44">
        <v>2.9</v>
      </c>
      <c r="AG266" s="44">
        <v>1600</v>
      </c>
    </row>
    <row r="267" spans="1:33">
      <c r="A267" s="44" t="s">
        <v>6875</v>
      </c>
      <c r="B267" s="44" t="s">
        <v>8373</v>
      </c>
      <c r="C267" s="44" t="s">
        <v>4329</v>
      </c>
      <c r="D267" s="44" t="s">
        <v>8500</v>
      </c>
      <c r="E267" s="44" t="s">
        <v>8501</v>
      </c>
      <c r="F267" s="44" t="s">
        <v>8502</v>
      </c>
      <c r="G267" s="44" t="s">
        <v>8503</v>
      </c>
      <c r="H267" s="44">
        <v>32900</v>
      </c>
      <c r="I267" s="44">
        <v>29490</v>
      </c>
      <c r="J267" s="44" t="s">
        <v>181</v>
      </c>
      <c r="K267" s="44" t="s">
        <v>8498</v>
      </c>
      <c r="L267" s="44" t="s">
        <v>6882</v>
      </c>
      <c r="M267" s="44" t="s">
        <v>287</v>
      </c>
      <c r="N267" s="44" t="s">
        <v>8064</v>
      </c>
      <c r="O267" s="44" t="s">
        <v>46</v>
      </c>
      <c r="P267" s="44" t="s">
        <v>7182</v>
      </c>
      <c r="Q267" s="44" t="s">
        <v>6885</v>
      </c>
      <c r="R267" s="44" t="s">
        <v>63</v>
      </c>
      <c r="S267" s="44" t="s">
        <v>8414</v>
      </c>
      <c r="T267" s="44" t="s">
        <v>8415</v>
      </c>
      <c r="U267" s="44" t="s">
        <v>46</v>
      </c>
      <c r="V267" s="44" t="s">
        <v>46</v>
      </c>
      <c r="W267" s="44" t="s">
        <v>46</v>
      </c>
      <c r="X267" s="44" t="s">
        <v>8499</v>
      </c>
      <c r="Y267" s="44" t="s">
        <v>6917</v>
      </c>
      <c r="Z267" s="44" t="s">
        <v>46</v>
      </c>
      <c r="AA267" s="44" t="s">
        <v>7617</v>
      </c>
      <c r="AB267" s="44" t="s">
        <v>46</v>
      </c>
      <c r="AC267" s="44" t="s">
        <v>46</v>
      </c>
      <c r="AD267" s="44" t="s">
        <v>46</v>
      </c>
      <c r="AE267" s="44" t="s">
        <v>6917</v>
      </c>
      <c r="AF267" s="44">
        <v>3.6</v>
      </c>
      <c r="AG267" s="44">
        <v>2000</v>
      </c>
    </row>
    <row r="268" spans="1:33">
      <c r="A268" s="44" t="s">
        <v>6875</v>
      </c>
      <c r="B268" s="44" t="s">
        <v>8373</v>
      </c>
      <c r="C268" s="44" t="s">
        <v>4329</v>
      </c>
      <c r="D268" s="44" t="s">
        <v>8504</v>
      </c>
      <c r="E268" s="44" t="s">
        <v>8505</v>
      </c>
      <c r="F268" s="44" t="s">
        <v>8506</v>
      </c>
      <c r="G268" s="44" t="s">
        <v>8507</v>
      </c>
      <c r="H268" s="44">
        <v>40900</v>
      </c>
      <c r="I268" s="44">
        <v>36900</v>
      </c>
      <c r="J268" s="44" t="s">
        <v>181</v>
      </c>
      <c r="K268" s="44" t="s">
        <v>8498</v>
      </c>
      <c r="L268" s="44" t="s">
        <v>6882</v>
      </c>
      <c r="M268" s="44" t="s">
        <v>287</v>
      </c>
      <c r="N268" s="44" t="s">
        <v>7727</v>
      </c>
      <c r="O268" s="44" t="s">
        <v>46</v>
      </c>
      <c r="P268" s="44" t="s">
        <v>7182</v>
      </c>
      <c r="Q268" s="44" t="s">
        <v>6885</v>
      </c>
      <c r="R268" s="44" t="s">
        <v>63</v>
      </c>
      <c r="S268" s="44" t="s">
        <v>8414</v>
      </c>
      <c r="T268" s="44" t="s">
        <v>8415</v>
      </c>
      <c r="U268" s="44" t="s">
        <v>46</v>
      </c>
      <c r="V268" s="44" t="s">
        <v>46</v>
      </c>
      <c r="W268" s="44" t="s">
        <v>46</v>
      </c>
      <c r="X268" s="44" t="s">
        <v>8499</v>
      </c>
      <c r="Y268" s="44" t="s">
        <v>7298</v>
      </c>
      <c r="Z268" s="44" t="s">
        <v>46</v>
      </c>
      <c r="AA268" s="44" t="s">
        <v>7256</v>
      </c>
      <c r="AB268" s="44" t="s">
        <v>46</v>
      </c>
      <c r="AC268" s="44" t="s">
        <v>46</v>
      </c>
      <c r="AD268" s="44" t="s">
        <v>46</v>
      </c>
      <c r="AE268" s="44" t="s">
        <v>7298</v>
      </c>
      <c r="AF268" s="44">
        <v>5.2</v>
      </c>
      <c r="AG268" s="44">
        <v>2000</v>
      </c>
    </row>
    <row r="269" spans="1:33">
      <c r="A269" s="44" t="s">
        <v>6875</v>
      </c>
      <c r="B269" s="44" t="s">
        <v>8373</v>
      </c>
      <c r="C269" s="44" t="s">
        <v>4329</v>
      </c>
      <c r="D269" s="44" t="s">
        <v>8508</v>
      </c>
      <c r="E269" s="44" t="s">
        <v>8509</v>
      </c>
      <c r="F269" s="44" t="s">
        <v>8510</v>
      </c>
      <c r="G269" s="44" t="s">
        <v>8511</v>
      </c>
      <c r="H269" s="44">
        <v>48900</v>
      </c>
      <c r="I269" s="44">
        <v>43900</v>
      </c>
      <c r="J269" s="44" t="s">
        <v>38</v>
      </c>
      <c r="K269" s="44" t="s">
        <v>8512</v>
      </c>
      <c r="L269" s="44" t="s">
        <v>6882</v>
      </c>
      <c r="M269" s="44" t="s">
        <v>287</v>
      </c>
      <c r="N269" s="44" t="s">
        <v>8349</v>
      </c>
      <c r="O269" s="44" t="s">
        <v>46</v>
      </c>
      <c r="P269" s="44" t="s">
        <v>7182</v>
      </c>
      <c r="Q269" s="44" t="s">
        <v>6885</v>
      </c>
      <c r="R269" s="44" t="s">
        <v>63</v>
      </c>
      <c r="S269" s="44" t="s">
        <v>8414</v>
      </c>
      <c r="T269" s="44" t="s">
        <v>8415</v>
      </c>
      <c r="U269" s="44" t="s">
        <v>46</v>
      </c>
      <c r="V269" s="44" t="s">
        <v>46</v>
      </c>
      <c r="W269" s="44" t="s">
        <v>46</v>
      </c>
      <c r="X269" s="44" t="s">
        <v>8499</v>
      </c>
      <c r="Y269" s="44" t="s">
        <v>7051</v>
      </c>
      <c r="Z269" s="44" t="s">
        <v>46</v>
      </c>
      <c r="AA269" s="44" t="s">
        <v>7174</v>
      </c>
      <c r="AB269" s="44" t="s">
        <v>46</v>
      </c>
      <c r="AC269" s="44" t="s">
        <v>46</v>
      </c>
      <c r="AD269" s="44" t="s">
        <v>46</v>
      </c>
      <c r="AE269" s="44" t="s">
        <v>7051</v>
      </c>
      <c r="AF269" s="44">
        <v>6.3</v>
      </c>
      <c r="AG269" s="44">
        <v>2000</v>
      </c>
    </row>
    <row r="270" spans="1:33">
      <c r="A270" s="44" t="s">
        <v>6875</v>
      </c>
      <c r="B270" s="44" t="s">
        <v>8373</v>
      </c>
      <c r="C270" s="44" t="s">
        <v>4329</v>
      </c>
      <c r="D270" s="44" t="s">
        <v>8513</v>
      </c>
      <c r="E270" s="44" t="s">
        <v>8514</v>
      </c>
      <c r="F270" s="44" t="s">
        <v>8515</v>
      </c>
      <c r="G270" s="44" t="s">
        <v>8516</v>
      </c>
      <c r="H270" s="44">
        <v>53900</v>
      </c>
      <c r="I270" s="44">
        <v>48490</v>
      </c>
      <c r="J270" s="44" t="s">
        <v>38</v>
      </c>
      <c r="K270" s="44" t="s">
        <v>8512</v>
      </c>
      <c r="L270" s="44" t="s">
        <v>6882</v>
      </c>
      <c r="M270" s="44" t="s">
        <v>287</v>
      </c>
      <c r="N270" s="44" t="s">
        <v>8092</v>
      </c>
      <c r="O270" s="44" t="s">
        <v>46</v>
      </c>
      <c r="P270" s="44" t="s">
        <v>7182</v>
      </c>
      <c r="Q270" s="44" t="s">
        <v>6885</v>
      </c>
      <c r="R270" s="44" t="s">
        <v>63</v>
      </c>
      <c r="S270" s="44" t="s">
        <v>8414</v>
      </c>
      <c r="T270" s="44" t="s">
        <v>8415</v>
      </c>
      <c r="U270" s="44" t="s">
        <v>46</v>
      </c>
      <c r="V270" s="44" t="s">
        <v>46</v>
      </c>
      <c r="W270" s="44" t="s">
        <v>46</v>
      </c>
      <c r="X270" s="44" t="s">
        <v>8499</v>
      </c>
      <c r="Y270" s="44" t="s">
        <v>8394</v>
      </c>
      <c r="Z270" s="44" t="s">
        <v>46</v>
      </c>
      <c r="AA270" s="44" t="s">
        <v>6957</v>
      </c>
      <c r="AB270" s="44" t="s">
        <v>46</v>
      </c>
      <c r="AC270" s="44" t="s">
        <v>46</v>
      </c>
      <c r="AD270" s="44" t="s">
        <v>46</v>
      </c>
      <c r="AE270" s="44" t="s">
        <v>8394</v>
      </c>
      <c r="AF270" s="44">
        <v>7.3</v>
      </c>
      <c r="AG270" s="44">
        <v>2000</v>
      </c>
    </row>
    <row r="271" spans="1:33">
      <c r="A271" s="44" t="s">
        <v>6875</v>
      </c>
      <c r="B271" s="44" t="s">
        <v>8373</v>
      </c>
      <c r="C271" s="44" t="s">
        <v>4329</v>
      </c>
      <c r="D271" s="44" t="s">
        <v>8517</v>
      </c>
      <c r="E271" s="44" t="s">
        <v>8518</v>
      </c>
      <c r="F271" s="44" t="s">
        <v>8519</v>
      </c>
      <c r="G271" s="44" t="s">
        <v>8520</v>
      </c>
      <c r="H271" s="44">
        <v>65900</v>
      </c>
      <c r="I271" s="44">
        <v>58900</v>
      </c>
      <c r="J271" s="44" t="s">
        <v>38</v>
      </c>
      <c r="K271" s="44" t="s">
        <v>8512</v>
      </c>
      <c r="L271" s="44" t="s">
        <v>6882</v>
      </c>
      <c r="M271" s="44" t="s">
        <v>287</v>
      </c>
      <c r="N271" s="44" t="s">
        <v>8092</v>
      </c>
      <c r="O271" s="44" t="s">
        <v>46</v>
      </c>
      <c r="P271" s="44" t="s">
        <v>7182</v>
      </c>
      <c r="Q271" s="44" t="s">
        <v>6885</v>
      </c>
      <c r="R271" s="44" t="s">
        <v>63</v>
      </c>
      <c r="S271" s="44" t="s">
        <v>8414</v>
      </c>
      <c r="T271" s="44" t="s">
        <v>8415</v>
      </c>
      <c r="U271" s="44" t="s">
        <v>46</v>
      </c>
      <c r="V271" s="44" t="s">
        <v>46</v>
      </c>
      <c r="W271" s="44" t="s">
        <v>46</v>
      </c>
      <c r="X271" s="44" t="s">
        <v>8499</v>
      </c>
      <c r="Y271" s="44" t="s">
        <v>7454</v>
      </c>
      <c r="Z271" s="44" t="s">
        <v>46</v>
      </c>
      <c r="AA271" s="44" t="s">
        <v>6957</v>
      </c>
      <c r="AB271" s="44" t="s">
        <v>46</v>
      </c>
      <c r="AC271" s="44" t="s">
        <v>46</v>
      </c>
      <c r="AD271" s="44" t="s">
        <v>46</v>
      </c>
      <c r="AE271" s="44" t="s">
        <v>7454</v>
      </c>
      <c r="AF271" s="44">
        <v>8</v>
      </c>
      <c r="AG271" s="44">
        <v>2000</v>
      </c>
    </row>
    <row r="272" spans="1:33">
      <c r="A272" s="44" t="s">
        <v>6875</v>
      </c>
      <c r="B272" s="44" t="s">
        <v>8373</v>
      </c>
      <c r="C272" s="44" t="s">
        <v>4329</v>
      </c>
      <c r="D272" s="44" t="s">
        <v>8521</v>
      </c>
      <c r="E272" s="44" t="s">
        <v>8522</v>
      </c>
      <c r="F272" s="44" t="s">
        <v>8523</v>
      </c>
      <c r="G272" s="44" t="s">
        <v>8524</v>
      </c>
      <c r="H272" s="44">
        <v>47400</v>
      </c>
      <c r="I272" s="44">
        <v>39900</v>
      </c>
      <c r="J272" s="44" t="s">
        <v>38</v>
      </c>
      <c r="K272" s="44" t="s">
        <v>8525</v>
      </c>
      <c r="L272" s="44" t="s">
        <v>6940</v>
      </c>
      <c r="M272" s="44" t="s">
        <v>287</v>
      </c>
      <c r="N272" s="44" t="s">
        <v>7727</v>
      </c>
      <c r="O272" s="44" t="s">
        <v>46</v>
      </c>
      <c r="P272" s="44" t="s">
        <v>7182</v>
      </c>
      <c r="Q272" s="44" t="s">
        <v>6885</v>
      </c>
      <c r="R272" s="44" t="s">
        <v>63</v>
      </c>
      <c r="S272" s="44" t="s">
        <v>8414</v>
      </c>
      <c r="T272" s="44" t="s">
        <v>8415</v>
      </c>
      <c r="U272" s="44" t="s">
        <v>46</v>
      </c>
      <c r="V272" s="44" t="s">
        <v>46</v>
      </c>
      <c r="W272" s="44" t="s">
        <v>46</v>
      </c>
      <c r="X272" s="44" t="s">
        <v>8526</v>
      </c>
      <c r="Y272" s="44" t="s">
        <v>7298</v>
      </c>
      <c r="Z272" s="44" t="s">
        <v>6956</v>
      </c>
      <c r="AA272" s="44" t="s">
        <v>7256</v>
      </c>
      <c r="AB272" s="44" t="s">
        <v>46</v>
      </c>
      <c r="AC272" s="44" t="s">
        <v>46</v>
      </c>
      <c r="AD272" s="44" t="s">
        <v>46</v>
      </c>
      <c r="AE272" s="44" t="s">
        <v>7298</v>
      </c>
      <c r="AF272" s="44">
        <v>5.2</v>
      </c>
      <c r="AG272" s="44">
        <v>2000</v>
      </c>
    </row>
    <row r="273" spans="1:33">
      <c r="A273" s="44" t="s">
        <v>6875</v>
      </c>
      <c r="B273" s="44" t="s">
        <v>8373</v>
      </c>
      <c r="C273" s="44" t="s">
        <v>4329</v>
      </c>
      <c r="D273" s="44" t="s">
        <v>8527</v>
      </c>
      <c r="E273" s="44" t="s">
        <v>8528</v>
      </c>
      <c r="F273" s="44" t="s">
        <v>8529</v>
      </c>
      <c r="G273" s="44" t="s">
        <v>8530</v>
      </c>
      <c r="H273" s="44">
        <v>55400</v>
      </c>
      <c r="I273" s="44">
        <v>46900</v>
      </c>
      <c r="J273" s="44" t="s">
        <v>38</v>
      </c>
      <c r="K273" s="44" t="s">
        <v>8531</v>
      </c>
      <c r="L273" s="44" t="s">
        <v>6940</v>
      </c>
      <c r="M273" s="44" t="s">
        <v>287</v>
      </c>
      <c r="N273" s="44" t="s">
        <v>8349</v>
      </c>
      <c r="O273" s="44" t="s">
        <v>46</v>
      </c>
      <c r="P273" s="44" t="s">
        <v>7182</v>
      </c>
      <c r="Q273" s="44" t="s">
        <v>6885</v>
      </c>
      <c r="R273" s="44" t="s">
        <v>63</v>
      </c>
      <c r="S273" s="44" t="s">
        <v>8414</v>
      </c>
      <c r="T273" s="44" t="s">
        <v>8415</v>
      </c>
      <c r="U273" s="44" t="s">
        <v>46</v>
      </c>
      <c r="V273" s="44" t="s">
        <v>46</v>
      </c>
      <c r="W273" s="44" t="s">
        <v>46</v>
      </c>
      <c r="X273" s="44" t="s">
        <v>8526</v>
      </c>
      <c r="Y273" s="44" t="s">
        <v>7051</v>
      </c>
      <c r="Z273" s="44" t="s">
        <v>7540</v>
      </c>
      <c r="AA273" s="44" t="s">
        <v>7174</v>
      </c>
      <c r="AB273" s="44" t="s">
        <v>46</v>
      </c>
      <c r="AC273" s="44" t="s">
        <v>46</v>
      </c>
      <c r="AD273" s="44" t="s">
        <v>46</v>
      </c>
      <c r="AE273" s="44" t="s">
        <v>7051</v>
      </c>
      <c r="AF273" s="44">
        <v>6.3</v>
      </c>
      <c r="AG273" s="44">
        <v>2000</v>
      </c>
    </row>
    <row r="274" spans="1:33">
      <c r="A274" s="44" t="s">
        <v>6875</v>
      </c>
      <c r="B274" s="44" t="s">
        <v>8373</v>
      </c>
      <c r="C274" s="44" t="s">
        <v>4329</v>
      </c>
      <c r="D274" s="44" t="s">
        <v>8532</v>
      </c>
      <c r="E274" s="44" t="s">
        <v>8533</v>
      </c>
      <c r="F274" s="44" t="s">
        <v>8534</v>
      </c>
      <c r="G274" s="44" t="s">
        <v>8535</v>
      </c>
      <c r="H274" s="44">
        <v>60400</v>
      </c>
      <c r="I274" s="44">
        <v>51490</v>
      </c>
      <c r="J274" s="44" t="s">
        <v>38</v>
      </c>
      <c r="K274" s="44" t="s">
        <v>8531</v>
      </c>
      <c r="L274" s="44" t="s">
        <v>6940</v>
      </c>
      <c r="M274" s="44" t="s">
        <v>287</v>
      </c>
      <c r="N274" s="44" t="s">
        <v>8092</v>
      </c>
      <c r="O274" s="44" t="s">
        <v>46</v>
      </c>
      <c r="P274" s="44" t="s">
        <v>7182</v>
      </c>
      <c r="Q274" s="44" t="s">
        <v>6885</v>
      </c>
      <c r="R274" s="44" t="s">
        <v>63</v>
      </c>
      <c r="S274" s="44" t="s">
        <v>8414</v>
      </c>
      <c r="T274" s="44" t="s">
        <v>8415</v>
      </c>
      <c r="U274" s="44" t="s">
        <v>46</v>
      </c>
      <c r="V274" s="44" t="s">
        <v>46</v>
      </c>
      <c r="W274" s="44" t="s">
        <v>46</v>
      </c>
      <c r="X274" s="44" t="s">
        <v>8526</v>
      </c>
      <c r="Y274" s="44" t="s">
        <v>8394</v>
      </c>
      <c r="Z274" s="44" t="s">
        <v>7454</v>
      </c>
      <c r="AA274" s="44" t="s">
        <v>6957</v>
      </c>
      <c r="AB274" s="44" t="s">
        <v>46</v>
      </c>
      <c r="AC274" s="44" t="s">
        <v>46</v>
      </c>
      <c r="AD274" s="44" t="s">
        <v>46</v>
      </c>
      <c r="AE274" s="44" t="s">
        <v>8394</v>
      </c>
      <c r="AF274" s="44">
        <v>7.3</v>
      </c>
      <c r="AG274" s="44">
        <v>2000</v>
      </c>
    </row>
    <row r="275" spans="1:33">
      <c r="A275" s="44" t="s">
        <v>6875</v>
      </c>
      <c r="B275" s="44" t="s">
        <v>8373</v>
      </c>
      <c r="C275" s="44" t="s">
        <v>4329</v>
      </c>
      <c r="D275" s="44" t="s">
        <v>8536</v>
      </c>
      <c r="E275" s="44" t="s">
        <v>8537</v>
      </c>
      <c r="F275" s="44" t="s">
        <v>8538</v>
      </c>
      <c r="G275" s="44" t="s">
        <v>8539</v>
      </c>
      <c r="H275" s="44">
        <v>72400</v>
      </c>
      <c r="I275" s="44">
        <v>61900</v>
      </c>
      <c r="J275" s="44" t="s">
        <v>38</v>
      </c>
      <c r="K275" s="44" t="s">
        <v>8531</v>
      </c>
      <c r="L275" s="44" t="s">
        <v>6940</v>
      </c>
      <c r="M275" s="44" t="s">
        <v>287</v>
      </c>
      <c r="N275" s="44" t="s">
        <v>8540</v>
      </c>
      <c r="O275" s="44" t="s">
        <v>46</v>
      </c>
      <c r="P275" s="44" t="s">
        <v>7182</v>
      </c>
      <c r="Q275" s="44" t="s">
        <v>6885</v>
      </c>
      <c r="R275" s="44" t="s">
        <v>63</v>
      </c>
      <c r="S275" s="44" t="s">
        <v>8414</v>
      </c>
      <c r="T275" s="44" t="s">
        <v>8415</v>
      </c>
      <c r="U275" s="44" t="s">
        <v>46</v>
      </c>
      <c r="V275" s="44" t="s">
        <v>46</v>
      </c>
      <c r="W275" s="44" t="s">
        <v>46</v>
      </c>
      <c r="X275" s="44" t="s">
        <v>8526</v>
      </c>
      <c r="Y275" s="44" t="s">
        <v>7454</v>
      </c>
      <c r="Z275" s="44" t="s">
        <v>7675</v>
      </c>
      <c r="AA275" s="44" t="s">
        <v>6957</v>
      </c>
      <c r="AB275" s="44" t="s">
        <v>46</v>
      </c>
      <c r="AC275" s="44" t="s">
        <v>46</v>
      </c>
      <c r="AD275" s="44" t="s">
        <v>46</v>
      </c>
      <c r="AE275" s="44" t="s">
        <v>7454</v>
      </c>
      <c r="AF275" s="44">
        <v>8</v>
      </c>
      <c r="AG275" s="44">
        <v>2000</v>
      </c>
    </row>
    <row r="276" spans="1:33">
      <c r="A276" s="44" t="s">
        <v>6875</v>
      </c>
      <c r="B276" s="44" t="s">
        <v>8373</v>
      </c>
      <c r="C276" s="44" t="s">
        <v>4329</v>
      </c>
      <c r="D276" s="44" t="s">
        <v>8541</v>
      </c>
      <c r="E276" s="44" t="s">
        <v>8542</v>
      </c>
      <c r="F276" s="44" t="s">
        <v>8543</v>
      </c>
      <c r="G276" s="44" t="s">
        <v>8544</v>
      </c>
      <c r="H276" s="44">
        <v>20900</v>
      </c>
      <c r="I276" s="44">
        <v>19400</v>
      </c>
      <c r="J276" s="44" t="s">
        <v>38</v>
      </c>
      <c r="K276" s="44" t="s">
        <v>7280</v>
      </c>
      <c r="L276" s="44" t="s">
        <v>6940</v>
      </c>
      <c r="M276" s="44" t="s">
        <v>287</v>
      </c>
      <c r="N276" s="44" t="s">
        <v>7615</v>
      </c>
      <c r="O276" s="44" t="s">
        <v>8545</v>
      </c>
      <c r="P276" s="44" t="s">
        <v>7182</v>
      </c>
      <c r="Q276" s="44" t="s">
        <v>6885</v>
      </c>
      <c r="R276" s="44" t="s">
        <v>63</v>
      </c>
      <c r="S276" s="44" t="s">
        <v>8546</v>
      </c>
      <c r="T276" s="44" t="s">
        <v>8547</v>
      </c>
      <c r="U276" s="44" t="s">
        <v>46</v>
      </c>
      <c r="V276" s="44" t="s">
        <v>46</v>
      </c>
      <c r="W276" s="44" t="s">
        <v>46</v>
      </c>
      <c r="X276" s="44" t="s">
        <v>8548</v>
      </c>
      <c r="Y276" s="44" t="s">
        <v>7419</v>
      </c>
      <c r="Z276" s="44" t="s">
        <v>7634</v>
      </c>
      <c r="AA276" s="44" t="s">
        <v>8549</v>
      </c>
      <c r="AB276" s="44" t="s">
        <v>46</v>
      </c>
      <c r="AC276" s="44" t="s">
        <v>46</v>
      </c>
      <c r="AD276" s="44" t="s">
        <v>46</v>
      </c>
      <c r="AE276" s="44" t="s">
        <v>7419</v>
      </c>
      <c r="AF276" s="44">
        <v>2.4</v>
      </c>
      <c r="AG276" s="44">
        <v>1600</v>
      </c>
    </row>
    <row r="277" spans="1:33">
      <c r="A277" s="44" t="s">
        <v>6875</v>
      </c>
      <c r="B277" s="44" t="s">
        <v>8373</v>
      </c>
      <c r="C277" s="44" t="s">
        <v>4329</v>
      </c>
      <c r="D277" s="44" t="s">
        <v>8550</v>
      </c>
      <c r="E277" s="44" t="s">
        <v>8551</v>
      </c>
      <c r="F277" s="44" t="s">
        <v>8552</v>
      </c>
      <c r="G277" s="44" t="s">
        <v>8553</v>
      </c>
      <c r="H277" s="44">
        <v>25490</v>
      </c>
      <c r="I277" s="44">
        <v>21900</v>
      </c>
      <c r="J277" s="44" t="s">
        <v>38</v>
      </c>
      <c r="K277" s="44" t="s">
        <v>7280</v>
      </c>
      <c r="L277" s="44" t="s">
        <v>6940</v>
      </c>
      <c r="M277" s="44" t="s">
        <v>287</v>
      </c>
      <c r="N277" s="44" t="s">
        <v>7897</v>
      </c>
      <c r="O277" s="44" t="s">
        <v>8545</v>
      </c>
      <c r="P277" s="44" t="s">
        <v>7182</v>
      </c>
      <c r="Q277" s="44" t="s">
        <v>6885</v>
      </c>
      <c r="R277" s="44" t="s">
        <v>63</v>
      </c>
      <c r="S277" s="44" t="s">
        <v>8554</v>
      </c>
      <c r="T277" s="44" t="s">
        <v>8555</v>
      </c>
      <c r="U277" s="44" t="s">
        <v>46</v>
      </c>
      <c r="V277" s="44" t="s">
        <v>46</v>
      </c>
      <c r="W277" s="44" t="s">
        <v>46</v>
      </c>
      <c r="X277" s="44" t="s">
        <v>8548</v>
      </c>
      <c r="Y277" s="44" t="s">
        <v>7019</v>
      </c>
      <c r="Z277" s="44" t="s">
        <v>7428</v>
      </c>
      <c r="AA277" s="44" t="s">
        <v>8470</v>
      </c>
      <c r="AB277" s="44" t="s">
        <v>46</v>
      </c>
      <c r="AC277" s="44" t="s">
        <v>46</v>
      </c>
      <c r="AD277" s="44" t="s">
        <v>46</v>
      </c>
      <c r="AE277" s="44" t="s">
        <v>7019</v>
      </c>
      <c r="AF277" s="44">
        <v>2.9</v>
      </c>
      <c r="AG277" s="44">
        <v>1600</v>
      </c>
    </row>
    <row r="278" spans="1:33">
      <c r="A278" s="44" t="s">
        <v>6875</v>
      </c>
      <c r="B278" s="44" t="s">
        <v>8373</v>
      </c>
      <c r="C278" s="44" t="s">
        <v>4329</v>
      </c>
      <c r="D278" s="44" t="s">
        <v>8556</v>
      </c>
      <c r="E278" s="44" t="s">
        <v>8557</v>
      </c>
      <c r="F278" s="44" t="s">
        <v>8558</v>
      </c>
      <c r="G278" s="44" t="s">
        <v>8559</v>
      </c>
      <c r="H278" s="44">
        <v>32900</v>
      </c>
      <c r="I278" s="44">
        <v>27900</v>
      </c>
      <c r="J278" s="44" t="s">
        <v>38</v>
      </c>
      <c r="K278" s="44" t="s">
        <v>7280</v>
      </c>
      <c r="L278" s="44" t="s">
        <v>6940</v>
      </c>
      <c r="M278" s="44" t="s">
        <v>287</v>
      </c>
      <c r="N278" s="44" t="s">
        <v>8064</v>
      </c>
      <c r="O278" s="44" t="s">
        <v>8560</v>
      </c>
      <c r="P278" s="44" t="s">
        <v>7182</v>
      </c>
      <c r="Q278" s="44" t="s">
        <v>6885</v>
      </c>
      <c r="R278" s="44" t="s">
        <v>63</v>
      </c>
      <c r="S278" s="44" t="s">
        <v>8554</v>
      </c>
      <c r="T278" s="44" t="s">
        <v>8555</v>
      </c>
      <c r="U278" s="44" t="s">
        <v>46</v>
      </c>
      <c r="V278" s="44" t="s">
        <v>46</v>
      </c>
      <c r="W278" s="44" t="s">
        <v>46</v>
      </c>
      <c r="X278" s="44" t="s">
        <v>8548</v>
      </c>
      <c r="Y278" s="44" t="s">
        <v>6917</v>
      </c>
      <c r="Z278" s="44" t="s">
        <v>7242</v>
      </c>
      <c r="AA278" s="44" t="s">
        <v>7617</v>
      </c>
      <c r="AB278" s="44" t="s">
        <v>46</v>
      </c>
      <c r="AC278" s="44" t="s">
        <v>46</v>
      </c>
      <c r="AD278" s="44" t="s">
        <v>46</v>
      </c>
      <c r="AE278" s="44" t="s">
        <v>6917</v>
      </c>
      <c r="AF278" s="44">
        <v>2.9</v>
      </c>
      <c r="AG278" s="44">
        <v>1600</v>
      </c>
    </row>
    <row r="279" spans="1:33">
      <c r="A279" s="44" t="s">
        <v>6875</v>
      </c>
      <c r="B279" s="44" t="s">
        <v>8373</v>
      </c>
      <c r="C279" s="44" t="s">
        <v>4329</v>
      </c>
      <c r="D279" s="44" t="s">
        <v>8561</v>
      </c>
      <c r="E279" s="44" t="s">
        <v>8562</v>
      </c>
      <c r="F279" s="44" t="s">
        <v>8563</v>
      </c>
      <c r="G279" s="44" t="s">
        <v>8564</v>
      </c>
      <c r="H279" s="44">
        <v>35300</v>
      </c>
      <c r="I279" s="44">
        <v>29990</v>
      </c>
      <c r="J279" s="44" t="s">
        <v>38</v>
      </c>
      <c r="K279" s="44" t="s">
        <v>7280</v>
      </c>
      <c r="L279" s="44" t="s">
        <v>6940</v>
      </c>
      <c r="M279" s="44" t="s">
        <v>287</v>
      </c>
      <c r="N279" s="44" t="s">
        <v>7604</v>
      </c>
      <c r="O279" s="44" t="s">
        <v>8560</v>
      </c>
      <c r="P279" s="44" t="s">
        <v>7182</v>
      </c>
      <c r="Q279" s="44" t="s">
        <v>6885</v>
      </c>
      <c r="R279" s="44" t="s">
        <v>63</v>
      </c>
      <c r="S279" s="44" t="s">
        <v>8554</v>
      </c>
      <c r="T279" s="44" t="s">
        <v>8555</v>
      </c>
      <c r="U279" s="44" t="s">
        <v>46</v>
      </c>
      <c r="V279" s="44" t="s">
        <v>46</v>
      </c>
      <c r="W279" s="44" t="s">
        <v>46</v>
      </c>
      <c r="X279" s="44" t="s">
        <v>8548</v>
      </c>
      <c r="Y279" s="44" t="s">
        <v>6974</v>
      </c>
      <c r="Z279" s="44" t="s">
        <v>7200</v>
      </c>
      <c r="AA279" s="44" t="s">
        <v>7656</v>
      </c>
      <c r="AB279" s="44" t="s">
        <v>46</v>
      </c>
      <c r="AC279" s="44" t="s">
        <v>46</v>
      </c>
      <c r="AD279" s="44" t="s">
        <v>46</v>
      </c>
      <c r="AE279" s="44" t="s">
        <v>6974</v>
      </c>
      <c r="AF279" s="44">
        <v>4.0999999999999996</v>
      </c>
      <c r="AG279" s="44">
        <v>2000</v>
      </c>
    </row>
    <row r="280" spans="1:33">
      <c r="A280" s="44" t="s">
        <v>6875</v>
      </c>
      <c r="B280" s="44" t="s">
        <v>8373</v>
      </c>
      <c r="C280" s="44" t="s">
        <v>4329</v>
      </c>
      <c r="D280" s="44" t="s">
        <v>8565</v>
      </c>
      <c r="E280" s="44" t="s">
        <v>8566</v>
      </c>
      <c r="F280" s="44" t="s">
        <v>8567</v>
      </c>
      <c r="G280" s="44" t="s">
        <v>8568</v>
      </c>
      <c r="H280" s="44">
        <v>40900</v>
      </c>
      <c r="I280" s="44">
        <v>33600</v>
      </c>
      <c r="J280" s="44" t="s">
        <v>38</v>
      </c>
      <c r="K280" s="44" t="s">
        <v>7280</v>
      </c>
      <c r="L280" s="44" t="s">
        <v>6940</v>
      </c>
      <c r="M280" s="44" t="s">
        <v>287</v>
      </c>
      <c r="N280" s="44" t="s">
        <v>6980</v>
      </c>
      <c r="O280" s="44" t="s">
        <v>8569</v>
      </c>
      <c r="P280" s="44" t="s">
        <v>7182</v>
      </c>
      <c r="Q280" s="44" t="s">
        <v>6885</v>
      </c>
      <c r="R280" s="44" t="s">
        <v>63</v>
      </c>
      <c r="S280" s="44" t="s">
        <v>8554</v>
      </c>
      <c r="T280" s="44" t="s">
        <v>8555</v>
      </c>
      <c r="U280" s="44" t="s">
        <v>46</v>
      </c>
      <c r="V280" s="44" t="s">
        <v>46</v>
      </c>
      <c r="W280" s="44" t="s">
        <v>46</v>
      </c>
      <c r="X280" s="44" t="s">
        <v>8548</v>
      </c>
      <c r="Y280" s="44" t="s">
        <v>7298</v>
      </c>
      <c r="Z280" s="44" t="s">
        <v>6956</v>
      </c>
      <c r="AA280" s="44" t="s">
        <v>7256</v>
      </c>
      <c r="AB280" s="44" t="s">
        <v>46</v>
      </c>
      <c r="AC280" s="44" t="s">
        <v>46</v>
      </c>
      <c r="AD280" s="44" t="s">
        <v>46</v>
      </c>
      <c r="AE280" s="44" t="s">
        <v>7298</v>
      </c>
      <c r="AF280" s="44">
        <v>5.2</v>
      </c>
      <c r="AG280" s="44">
        <v>2000</v>
      </c>
    </row>
    <row r="281" spans="1:33">
      <c r="A281" s="44" t="s">
        <v>6875</v>
      </c>
      <c r="B281" s="44" t="s">
        <v>8373</v>
      </c>
      <c r="C281" s="44" t="s">
        <v>4329</v>
      </c>
      <c r="D281" s="44" t="s">
        <v>8570</v>
      </c>
      <c r="E281" s="44" t="s">
        <v>8571</v>
      </c>
      <c r="F281" s="44" t="s">
        <v>8572</v>
      </c>
      <c r="G281" s="44" t="s">
        <v>8573</v>
      </c>
      <c r="H281" s="44">
        <v>48900</v>
      </c>
      <c r="I281" s="44">
        <v>39998</v>
      </c>
      <c r="J281" s="44" t="s">
        <v>38</v>
      </c>
      <c r="K281" s="44" t="s">
        <v>7280</v>
      </c>
      <c r="L281" s="44" t="s">
        <v>6940</v>
      </c>
      <c r="M281" s="44" t="s">
        <v>287</v>
      </c>
      <c r="N281" s="44" t="s">
        <v>7445</v>
      </c>
      <c r="O281" s="44" t="s">
        <v>8574</v>
      </c>
      <c r="P281" s="44" t="s">
        <v>7182</v>
      </c>
      <c r="Q281" s="44" t="s">
        <v>6885</v>
      </c>
      <c r="R281" s="44" t="s">
        <v>63</v>
      </c>
      <c r="S281" s="44" t="s">
        <v>8554</v>
      </c>
      <c r="T281" s="44" t="s">
        <v>8555</v>
      </c>
      <c r="U281" s="44" t="s">
        <v>46</v>
      </c>
      <c r="V281" s="44" t="s">
        <v>46</v>
      </c>
      <c r="W281" s="44" t="s">
        <v>46</v>
      </c>
      <c r="X281" s="44" t="s">
        <v>8548</v>
      </c>
      <c r="Y281" s="44" t="s">
        <v>7051</v>
      </c>
      <c r="Z281" s="44" t="s">
        <v>7540</v>
      </c>
      <c r="AA281" s="44" t="s">
        <v>7174</v>
      </c>
      <c r="AB281" s="44" t="s">
        <v>46</v>
      </c>
      <c r="AC281" s="44" t="s">
        <v>46</v>
      </c>
      <c r="AD281" s="44" t="s">
        <v>46</v>
      </c>
      <c r="AE281" s="44" t="s">
        <v>7051</v>
      </c>
      <c r="AF281" s="44">
        <v>6.3</v>
      </c>
      <c r="AG281" s="44">
        <v>2000</v>
      </c>
    </row>
    <row r="282" spans="1:33">
      <c r="A282" s="44" t="s">
        <v>6875</v>
      </c>
      <c r="B282" s="44" t="s">
        <v>8373</v>
      </c>
      <c r="C282" s="44" t="s">
        <v>4329</v>
      </c>
      <c r="D282" s="44" t="s">
        <v>8575</v>
      </c>
      <c r="E282" s="44" t="s">
        <v>8576</v>
      </c>
      <c r="F282" s="44" t="s">
        <v>8577</v>
      </c>
      <c r="G282" s="44" t="s">
        <v>8578</v>
      </c>
      <c r="H282" s="44">
        <v>53900</v>
      </c>
      <c r="I282" s="44">
        <v>44000</v>
      </c>
      <c r="J282" s="44" t="s">
        <v>38</v>
      </c>
      <c r="K282" s="44" t="s">
        <v>7280</v>
      </c>
      <c r="L282" s="44" t="s">
        <v>6940</v>
      </c>
      <c r="M282" s="44" t="s">
        <v>287</v>
      </c>
      <c r="N282" s="44" t="s">
        <v>7561</v>
      </c>
      <c r="O282" s="44" t="s">
        <v>8574</v>
      </c>
      <c r="P282" s="44" t="s">
        <v>7182</v>
      </c>
      <c r="Q282" s="44" t="s">
        <v>6885</v>
      </c>
      <c r="R282" s="44" t="s">
        <v>63</v>
      </c>
      <c r="S282" s="44" t="s">
        <v>8554</v>
      </c>
      <c r="T282" s="44" t="s">
        <v>8555</v>
      </c>
      <c r="U282" s="44" t="s">
        <v>46</v>
      </c>
      <c r="V282" s="44" t="s">
        <v>46</v>
      </c>
      <c r="W282" s="44" t="s">
        <v>46</v>
      </c>
      <c r="X282" s="44" t="s">
        <v>8579</v>
      </c>
      <c r="Y282" s="44" t="s">
        <v>8394</v>
      </c>
      <c r="Z282" s="44" t="s">
        <v>7454</v>
      </c>
      <c r="AA282" s="44" t="s">
        <v>6957</v>
      </c>
      <c r="AB282" s="44" t="s">
        <v>46</v>
      </c>
      <c r="AC282" s="44" t="s">
        <v>46</v>
      </c>
      <c r="AD282" s="44" t="s">
        <v>46</v>
      </c>
      <c r="AE282" s="44" t="s">
        <v>8394</v>
      </c>
      <c r="AF282" s="44">
        <v>7.3</v>
      </c>
      <c r="AG282" s="44">
        <v>2000</v>
      </c>
    </row>
    <row r="283" spans="1:33">
      <c r="A283" s="44" t="s">
        <v>6875</v>
      </c>
      <c r="B283" s="44" t="s">
        <v>8373</v>
      </c>
      <c r="C283" s="44" t="s">
        <v>4329</v>
      </c>
      <c r="D283" s="44" t="s">
        <v>8580</v>
      </c>
      <c r="E283" s="44" t="s">
        <v>8581</v>
      </c>
      <c r="F283" s="44" t="s">
        <v>8582</v>
      </c>
      <c r="G283" s="44" t="s">
        <v>8583</v>
      </c>
      <c r="H283" s="44">
        <v>65900</v>
      </c>
      <c r="I283" s="44">
        <v>44000</v>
      </c>
      <c r="J283" s="44" t="s">
        <v>38</v>
      </c>
      <c r="K283" s="44" t="s">
        <v>7280</v>
      </c>
      <c r="L283" s="44" t="s">
        <v>6940</v>
      </c>
      <c r="M283" s="44" t="s">
        <v>287</v>
      </c>
      <c r="N283" s="44" t="s">
        <v>7452</v>
      </c>
      <c r="O283" s="44" t="s">
        <v>8574</v>
      </c>
      <c r="P283" s="44" t="s">
        <v>7182</v>
      </c>
      <c r="Q283" s="44" t="s">
        <v>6885</v>
      </c>
      <c r="R283" s="44" t="s">
        <v>63</v>
      </c>
      <c r="S283" s="44" t="s">
        <v>8546</v>
      </c>
      <c r="T283" s="44" t="s">
        <v>8555</v>
      </c>
      <c r="U283" s="44" t="s">
        <v>46</v>
      </c>
      <c r="V283" s="44" t="s">
        <v>46</v>
      </c>
      <c r="W283" s="44" t="s">
        <v>46</v>
      </c>
      <c r="X283" s="44" t="s">
        <v>8548</v>
      </c>
      <c r="Y283" s="44" t="s">
        <v>7454</v>
      </c>
      <c r="Z283" s="44" t="s">
        <v>7675</v>
      </c>
      <c r="AA283" s="44" t="s">
        <v>6957</v>
      </c>
      <c r="AB283" s="44" t="s">
        <v>46</v>
      </c>
      <c r="AC283" s="44" t="s">
        <v>46</v>
      </c>
      <c r="AD283" s="44" t="s">
        <v>46</v>
      </c>
      <c r="AE283" s="44" t="s">
        <v>7454</v>
      </c>
      <c r="AF283" s="44" t="s">
        <v>46</v>
      </c>
      <c r="AG283" s="44" t="s">
        <v>46</v>
      </c>
    </row>
    <row r="284" spans="1:33">
      <c r="A284" s="44" t="s">
        <v>6875</v>
      </c>
      <c r="B284" s="44" t="s">
        <v>8373</v>
      </c>
      <c r="C284" s="44" t="s">
        <v>4329</v>
      </c>
      <c r="D284" s="44" t="s">
        <v>8584</v>
      </c>
      <c r="E284" s="44" t="s">
        <v>8585</v>
      </c>
      <c r="F284" s="44" t="s">
        <v>8586</v>
      </c>
      <c r="G284" s="44" t="s">
        <v>8587</v>
      </c>
      <c r="H284" s="44">
        <v>34900</v>
      </c>
      <c r="I284" s="44">
        <v>32300</v>
      </c>
      <c r="J284" s="44" t="s">
        <v>38</v>
      </c>
      <c r="K284" s="44" t="s">
        <v>7280</v>
      </c>
      <c r="L284" s="44" t="s">
        <v>6896</v>
      </c>
      <c r="M284" s="44" t="s">
        <v>287</v>
      </c>
      <c r="N284" s="44" t="s">
        <v>7727</v>
      </c>
      <c r="O284" s="44" t="s">
        <v>8588</v>
      </c>
      <c r="P284" s="44" t="s">
        <v>7182</v>
      </c>
      <c r="Q284" s="44" t="s">
        <v>6885</v>
      </c>
      <c r="R284" s="44" t="s">
        <v>63</v>
      </c>
      <c r="S284" s="44" t="s">
        <v>8554</v>
      </c>
      <c r="T284" s="44" t="s">
        <v>8555</v>
      </c>
      <c r="U284" s="44" t="s">
        <v>46</v>
      </c>
      <c r="V284" s="44" t="s">
        <v>46</v>
      </c>
      <c r="W284" s="44" t="s">
        <v>46</v>
      </c>
      <c r="X284" s="44" t="s">
        <v>8589</v>
      </c>
      <c r="Y284" s="44" t="s">
        <v>7298</v>
      </c>
      <c r="Z284" s="44" t="s">
        <v>46</v>
      </c>
      <c r="AA284" s="44" t="s">
        <v>7761</v>
      </c>
      <c r="AB284" s="44" t="s">
        <v>46</v>
      </c>
      <c r="AC284" s="44" t="s">
        <v>46</v>
      </c>
      <c r="AD284" s="44" t="s">
        <v>46</v>
      </c>
      <c r="AE284" s="44" t="s">
        <v>7298</v>
      </c>
      <c r="AF284" s="44">
        <v>5.2</v>
      </c>
      <c r="AG284" s="44">
        <v>2000</v>
      </c>
    </row>
    <row r="285" spans="1:33">
      <c r="A285" s="44" t="s">
        <v>6875</v>
      </c>
      <c r="B285" s="44" t="s">
        <v>8373</v>
      </c>
      <c r="C285" s="44" t="s">
        <v>4329</v>
      </c>
      <c r="D285" s="44" t="s">
        <v>8590</v>
      </c>
      <c r="E285" s="44" t="s">
        <v>8591</v>
      </c>
      <c r="F285" s="44" t="s">
        <v>8592</v>
      </c>
      <c r="G285" s="44" t="s">
        <v>8593</v>
      </c>
      <c r="H285" s="44">
        <v>51900</v>
      </c>
      <c r="I285" s="44">
        <v>38250</v>
      </c>
      <c r="J285" s="44" t="s">
        <v>38</v>
      </c>
      <c r="K285" s="44" t="s">
        <v>7280</v>
      </c>
      <c r="L285" s="44" t="s">
        <v>6896</v>
      </c>
      <c r="M285" s="44" t="s">
        <v>287</v>
      </c>
      <c r="N285" s="44" t="s">
        <v>8349</v>
      </c>
      <c r="O285" s="44" t="s">
        <v>8588</v>
      </c>
      <c r="P285" s="44" t="s">
        <v>7182</v>
      </c>
      <c r="Q285" s="44" t="s">
        <v>6885</v>
      </c>
      <c r="R285" s="44" t="s">
        <v>63</v>
      </c>
      <c r="S285" s="44" t="s">
        <v>8554</v>
      </c>
      <c r="T285" s="44" t="s">
        <v>8555</v>
      </c>
      <c r="U285" s="44" t="s">
        <v>46</v>
      </c>
      <c r="V285" s="44" t="s">
        <v>46</v>
      </c>
      <c r="W285" s="44" t="s">
        <v>46</v>
      </c>
      <c r="X285" s="44" t="s">
        <v>8589</v>
      </c>
      <c r="Y285" s="44" t="s">
        <v>7051</v>
      </c>
      <c r="Z285" s="44" t="s">
        <v>46</v>
      </c>
      <c r="AA285" s="44" t="s">
        <v>7761</v>
      </c>
      <c r="AB285" s="44" t="s">
        <v>46</v>
      </c>
      <c r="AC285" s="44" t="s">
        <v>46</v>
      </c>
      <c r="AD285" s="44" t="s">
        <v>46</v>
      </c>
      <c r="AE285" s="44" t="s">
        <v>7051</v>
      </c>
      <c r="AF285" s="44">
        <v>6.3</v>
      </c>
      <c r="AG285" s="44">
        <v>2000</v>
      </c>
    </row>
    <row r="286" spans="1:33">
      <c r="A286" s="44" t="s">
        <v>6875</v>
      </c>
      <c r="B286" s="44" t="s">
        <v>8373</v>
      </c>
      <c r="C286" s="44" t="s">
        <v>4329</v>
      </c>
      <c r="D286" s="44" t="s">
        <v>8594</v>
      </c>
      <c r="E286" s="44" t="s">
        <v>8595</v>
      </c>
      <c r="F286" s="44" t="s">
        <v>8596</v>
      </c>
      <c r="G286" s="44" t="s">
        <v>8597</v>
      </c>
      <c r="H286" s="44">
        <v>58900</v>
      </c>
      <c r="I286" s="44">
        <v>42500</v>
      </c>
      <c r="J286" s="44" t="s">
        <v>38</v>
      </c>
      <c r="K286" s="44" t="s">
        <v>7280</v>
      </c>
      <c r="L286" s="44" t="s">
        <v>6896</v>
      </c>
      <c r="M286" s="44" t="s">
        <v>287</v>
      </c>
      <c r="N286" s="44" t="s">
        <v>8092</v>
      </c>
      <c r="O286" s="44" t="s">
        <v>8588</v>
      </c>
      <c r="P286" s="44" t="s">
        <v>7182</v>
      </c>
      <c r="Q286" s="44" t="s">
        <v>6885</v>
      </c>
      <c r="R286" s="44" t="s">
        <v>63</v>
      </c>
      <c r="S286" s="44" t="s">
        <v>8554</v>
      </c>
      <c r="T286" s="44" t="s">
        <v>8555</v>
      </c>
      <c r="U286" s="44" t="s">
        <v>46</v>
      </c>
      <c r="V286" s="44" t="s">
        <v>46</v>
      </c>
      <c r="W286" s="44" t="s">
        <v>46</v>
      </c>
      <c r="X286" s="44" t="s">
        <v>8589</v>
      </c>
      <c r="Y286" s="44" t="s">
        <v>6988</v>
      </c>
      <c r="Z286" s="44" t="s">
        <v>46</v>
      </c>
      <c r="AA286" s="44" t="s">
        <v>6926</v>
      </c>
      <c r="AB286" s="44" t="s">
        <v>46</v>
      </c>
      <c r="AC286" s="44" t="s">
        <v>46</v>
      </c>
      <c r="AD286" s="44" t="s">
        <v>46</v>
      </c>
      <c r="AE286" s="44" t="s">
        <v>6988</v>
      </c>
      <c r="AF286" s="44">
        <v>7.2</v>
      </c>
      <c r="AG286" s="44">
        <v>2000</v>
      </c>
    </row>
    <row r="287" spans="1:33">
      <c r="A287" s="44" t="s">
        <v>6875</v>
      </c>
      <c r="B287" s="44" t="s">
        <v>8373</v>
      </c>
      <c r="C287" s="44" t="s">
        <v>4329</v>
      </c>
      <c r="D287" s="44" t="s">
        <v>8598</v>
      </c>
      <c r="E287" s="44" t="s">
        <v>8599</v>
      </c>
      <c r="F287" s="44" t="s">
        <v>8600</v>
      </c>
      <c r="G287" s="44" t="s">
        <v>8601</v>
      </c>
      <c r="H287" s="44">
        <v>23900</v>
      </c>
      <c r="I287" s="44">
        <v>21995</v>
      </c>
      <c r="J287" s="44" t="s">
        <v>38</v>
      </c>
      <c r="K287" s="44" t="s">
        <v>7280</v>
      </c>
      <c r="L287" s="44" t="s">
        <v>6896</v>
      </c>
      <c r="M287" s="44" t="s">
        <v>287</v>
      </c>
      <c r="N287" s="44" t="s">
        <v>7615</v>
      </c>
      <c r="O287" s="44" t="s">
        <v>8602</v>
      </c>
      <c r="P287" s="44" t="s">
        <v>7182</v>
      </c>
      <c r="Q287" s="44" t="s">
        <v>6885</v>
      </c>
      <c r="R287" s="44" t="s">
        <v>63</v>
      </c>
      <c r="S287" s="44" t="s">
        <v>8546</v>
      </c>
      <c r="T287" s="44" t="s">
        <v>8547</v>
      </c>
      <c r="U287" s="44" t="s">
        <v>46</v>
      </c>
      <c r="V287" s="44" t="s">
        <v>46</v>
      </c>
      <c r="W287" s="44" t="s">
        <v>46</v>
      </c>
      <c r="X287" s="44" t="s">
        <v>8603</v>
      </c>
      <c r="Y287" s="44" t="s">
        <v>7419</v>
      </c>
      <c r="Z287" s="44" t="s">
        <v>7419</v>
      </c>
      <c r="AA287" s="44" t="s">
        <v>6934</v>
      </c>
      <c r="AB287" s="44" t="s">
        <v>46</v>
      </c>
      <c r="AC287" s="44" t="s">
        <v>46</v>
      </c>
      <c r="AD287" s="44" t="s">
        <v>46</v>
      </c>
      <c r="AE287" s="44" t="s">
        <v>7419</v>
      </c>
      <c r="AF287" s="44">
        <v>2.4</v>
      </c>
      <c r="AG287" s="44">
        <v>1600</v>
      </c>
    </row>
    <row r="288" spans="1:33">
      <c r="A288" s="44" t="s">
        <v>6875</v>
      </c>
      <c r="B288" s="44" t="s">
        <v>8373</v>
      </c>
      <c r="C288" s="44" t="s">
        <v>4329</v>
      </c>
      <c r="D288" s="44" t="s">
        <v>8604</v>
      </c>
      <c r="E288" s="44" t="s">
        <v>8605</v>
      </c>
      <c r="F288" s="44" t="s">
        <v>8606</v>
      </c>
      <c r="G288" s="44" t="s">
        <v>8607</v>
      </c>
      <c r="H288" s="44">
        <v>26900</v>
      </c>
      <c r="I288" s="44">
        <v>24990</v>
      </c>
      <c r="J288" s="44" t="s">
        <v>38</v>
      </c>
      <c r="K288" s="44" t="s">
        <v>7280</v>
      </c>
      <c r="L288" s="44" t="s">
        <v>6896</v>
      </c>
      <c r="M288" s="44" t="s">
        <v>287</v>
      </c>
      <c r="N288" s="44" t="s">
        <v>7897</v>
      </c>
      <c r="O288" s="44" t="s">
        <v>8602</v>
      </c>
      <c r="P288" s="44" t="s">
        <v>7182</v>
      </c>
      <c r="Q288" s="44" t="s">
        <v>6885</v>
      </c>
      <c r="R288" s="44" t="s">
        <v>63</v>
      </c>
      <c r="S288" s="44" t="s">
        <v>8546</v>
      </c>
      <c r="T288" s="44" t="s">
        <v>8547</v>
      </c>
      <c r="U288" s="44" t="s">
        <v>46</v>
      </c>
      <c r="V288" s="44" t="s">
        <v>46</v>
      </c>
      <c r="W288" s="44" t="s">
        <v>46</v>
      </c>
      <c r="X288" s="44" t="s">
        <v>8589</v>
      </c>
      <c r="Y288" s="44" t="s">
        <v>7019</v>
      </c>
      <c r="Z288" s="44" t="s">
        <v>7019</v>
      </c>
      <c r="AA288" s="44" t="s">
        <v>8608</v>
      </c>
      <c r="AB288" s="44" t="s">
        <v>46</v>
      </c>
      <c r="AC288" s="44" t="s">
        <v>46</v>
      </c>
      <c r="AD288" s="44" t="s">
        <v>46</v>
      </c>
      <c r="AE288" s="44" t="s">
        <v>7019</v>
      </c>
      <c r="AF288" s="44">
        <v>2.9</v>
      </c>
      <c r="AG288" s="44">
        <v>1600</v>
      </c>
    </row>
    <row r="289" spans="1:33">
      <c r="A289" s="44" t="s">
        <v>6875</v>
      </c>
      <c r="B289" s="44" t="s">
        <v>8373</v>
      </c>
      <c r="C289" s="44" t="s">
        <v>4329</v>
      </c>
      <c r="D289" s="44" t="s">
        <v>8609</v>
      </c>
      <c r="E289" s="44" t="s">
        <v>8610</v>
      </c>
      <c r="F289" s="44" t="s">
        <v>8611</v>
      </c>
      <c r="G289" s="44" t="s">
        <v>8612</v>
      </c>
      <c r="H289" s="44">
        <v>28900</v>
      </c>
      <c r="I289" s="44">
        <v>27900</v>
      </c>
      <c r="J289" s="44" t="s">
        <v>38</v>
      </c>
      <c r="K289" s="44" t="s">
        <v>7280</v>
      </c>
      <c r="L289" s="44" t="s">
        <v>6896</v>
      </c>
      <c r="M289" s="44" t="s">
        <v>287</v>
      </c>
      <c r="N289" s="44" t="s">
        <v>8064</v>
      </c>
      <c r="O289" s="44" t="s">
        <v>8613</v>
      </c>
      <c r="P289" s="44" t="s">
        <v>7182</v>
      </c>
      <c r="Q289" s="44" t="s">
        <v>6885</v>
      </c>
      <c r="R289" s="44" t="s">
        <v>63</v>
      </c>
      <c r="S289" s="44" t="s">
        <v>8554</v>
      </c>
      <c r="T289" s="44" t="s">
        <v>8555</v>
      </c>
      <c r="U289" s="44" t="s">
        <v>46</v>
      </c>
      <c r="V289" s="44" t="s">
        <v>46</v>
      </c>
      <c r="W289" s="44" t="s">
        <v>46</v>
      </c>
      <c r="X289" s="44" t="s">
        <v>8589</v>
      </c>
      <c r="Y289" s="44" t="s">
        <v>6917</v>
      </c>
      <c r="Z289" s="44" t="s">
        <v>6917</v>
      </c>
      <c r="AA289" s="44" t="s">
        <v>6934</v>
      </c>
      <c r="AB289" s="44" t="s">
        <v>46</v>
      </c>
      <c r="AC289" s="44" t="s">
        <v>46</v>
      </c>
      <c r="AD289" s="44" t="s">
        <v>46</v>
      </c>
      <c r="AE289" s="44" t="s">
        <v>6917</v>
      </c>
      <c r="AF289" s="44">
        <v>3.6</v>
      </c>
      <c r="AG289" s="44">
        <v>2000</v>
      </c>
    </row>
    <row r="290" spans="1:33">
      <c r="A290" s="44" t="s">
        <v>6875</v>
      </c>
      <c r="B290" s="44" t="s">
        <v>8373</v>
      </c>
      <c r="C290" s="44" t="s">
        <v>4329</v>
      </c>
      <c r="D290" s="44" t="s">
        <v>8614</v>
      </c>
      <c r="E290" s="44" t="s">
        <v>8615</v>
      </c>
      <c r="F290" s="44" t="s">
        <v>8616</v>
      </c>
      <c r="G290" s="44" t="s">
        <v>8617</v>
      </c>
      <c r="H290" s="44">
        <v>32900</v>
      </c>
      <c r="I290" s="44">
        <v>30600</v>
      </c>
      <c r="J290" s="44" t="s">
        <v>38</v>
      </c>
      <c r="K290" s="44" t="s">
        <v>7280</v>
      </c>
      <c r="L290" s="44" t="s">
        <v>6896</v>
      </c>
      <c r="M290" s="44" t="s">
        <v>287</v>
      </c>
      <c r="N290" s="44" t="s">
        <v>7720</v>
      </c>
      <c r="O290" s="44" t="s">
        <v>8613</v>
      </c>
      <c r="P290" s="44" t="s">
        <v>7182</v>
      </c>
      <c r="Q290" s="44" t="s">
        <v>6885</v>
      </c>
      <c r="R290" s="44" t="s">
        <v>63</v>
      </c>
      <c r="S290" s="44" t="s">
        <v>8554</v>
      </c>
      <c r="T290" s="44" t="s">
        <v>8555</v>
      </c>
      <c r="U290" s="44" t="s">
        <v>46</v>
      </c>
      <c r="V290" s="44" t="s">
        <v>46</v>
      </c>
      <c r="W290" s="44" t="s">
        <v>46</v>
      </c>
      <c r="X290" s="44" t="s">
        <v>8589</v>
      </c>
      <c r="Y290" s="44" t="s">
        <v>6974</v>
      </c>
      <c r="Z290" s="44" t="s">
        <v>7248</v>
      </c>
      <c r="AA290" s="44" t="s">
        <v>7761</v>
      </c>
      <c r="AB290" s="44" t="s">
        <v>46</v>
      </c>
      <c r="AC290" s="44" t="s">
        <v>46</v>
      </c>
      <c r="AD290" s="44" t="s">
        <v>46</v>
      </c>
      <c r="AE290" s="44" t="s">
        <v>6974</v>
      </c>
      <c r="AF290" s="44">
        <v>4.0999999999999996</v>
      </c>
      <c r="AG290" s="44">
        <v>2000</v>
      </c>
    </row>
    <row r="291" spans="1:33">
      <c r="A291" s="44" t="s">
        <v>6875</v>
      </c>
      <c r="B291" s="44" t="s">
        <v>8373</v>
      </c>
      <c r="C291" s="44" t="s">
        <v>4329</v>
      </c>
      <c r="D291" s="44" t="s">
        <v>8618</v>
      </c>
      <c r="E291" s="44" t="s">
        <v>8619</v>
      </c>
      <c r="F291" s="44" t="s">
        <v>8620</v>
      </c>
      <c r="G291" s="44" t="s">
        <v>8621</v>
      </c>
      <c r="H291" s="44">
        <v>36900</v>
      </c>
      <c r="I291" s="44">
        <v>36000</v>
      </c>
      <c r="J291" s="44" t="s">
        <v>38</v>
      </c>
      <c r="K291" s="44" t="s">
        <v>7280</v>
      </c>
      <c r="L291" s="44" t="s">
        <v>6896</v>
      </c>
      <c r="M291" s="44" t="s">
        <v>287</v>
      </c>
      <c r="N291" s="44" t="s">
        <v>7727</v>
      </c>
      <c r="O291" s="44" t="s">
        <v>46</v>
      </c>
      <c r="P291" s="44" t="s">
        <v>7182</v>
      </c>
      <c r="Q291" s="44" t="s">
        <v>6885</v>
      </c>
      <c r="R291" s="44" t="s">
        <v>63</v>
      </c>
      <c r="S291" s="44" t="s">
        <v>8554</v>
      </c>
      <c r="T291" s="44" t="s">
        <v>8555</v>
      </c>
      <c r="U291" s="44" t="s">
        <v>46</v>
      </c>
      <c r="V291" s="44" t="s">
        <v>46</v>
      </c>
      <c r="W291" s="44" t="s">
        <v>46</v>
      </c>
      <c r="X291" s="44" t="s">
        <v>8589</v>
      </c>
      <c r="Y291" s="44" t="s">
        <v>7298</v>
      </c>
      <c r="Z291" s="44" t="s">
        <v>6981</v>
      </c>
      <c r="AA291" s="44" t="s">
        <v>7761</v>
      </c>
      <c r="AB291" s="44" t="s">
        <v>46</v>
      </c>
      <c r="AC291" s="44" t="s">
        <v>46</v>
      </c>
      <c r="AD291" s="44" t="s">
        <v>46</v>
      </c>
      <c r="AE291" s="44" t="s">
        <v>7298</v>
      </c>
      <c r="AF291" s="44">
        <v>5.2</v>
      </c>
      <c r="AG291" s="44">
        <v>2000</v>
      </c>
    </row>
    <row r="292" spans="1:33">
      <c r="A292" s="44" t="s">
        <v>6875</v>
      </c>
      <c r="B292" s="44" t="s">
        <v>8373</v>
      </c>
      <c r="C292" s="44" t="s">
        <v>4329</v>
      </c>
      <c r="D292" s="44" t="s">
        <v>8622</v>
      </c>
      <c r="E292" s="44" t="s">
        <v>8623</v>
      </c>
      <c r="F292" s="44" t="s">
        <v>8624</v>
      </c>
      <c r="G292" s="44" t="s">
        <v>8625</v>
      </c>
      <c r="H292" s="44">
        <v>53900</v>
      </c>
      <c r="I292" s="44">
        <v>41900</v>
      </c>
      <c r="J292" s="44" t="s">
        <v>38</v>
      </c>
      <c r="K292" s="44" t="s">
        <v>7280</v>
      </c>
      <c r="L292" s="44" t="s">
        <v>6896</v>
      </c>
      <c r="M292" s="44" t="s">
        <v>287</v>
      </c>
      <c r="N292" s="44" t="s">
        <v>8349</v>
      </c>
      <c r="O292" s="44" t="s">
        <v>46</v>
      </c>
      <c r="P292" s="44" t="s">
        <v>7182</v>
      </c>
      <c r="Q292" s="44" t="s">
        <v>6885</v>
      </c>
      <c r="R292" s="44" t="s">
        <v>63</v>
      </c>
      <c r="S292" s="44" t="s">
        <v>8554</v>
      </c>
      <c r="T292" s="44" t="s">
        <v>8555</v>
      </c>
      <c r="U292" s="44" t="s">
        <v>46</v>
      </c>
      <c r="V292" s="44" t="s">
        <v>46</v>
      </c>
      <c r="W292" s="44" t="s">
        <v>46</v>
      </c>
      <c r="X292" s="44" t="s">
        <v>8589</v>
      </c>
      <c r="Y292" s="44" t="s">
        <v>7051</v>
      </c>
      <c r="Z292" s="44" t="s">
        <v>7051</v>
      </c>
      <c r="AA292" s="44" t="s">
        <v>7761</v>
      </c>
      <c r="AB292" s="44" t="s">
        <v>46</v>
      </c>
      <c r="AC292" s="44" t="s">
        <v>46</v>
      </c>
      <c r="AD292" s="44" t="s">
        <v>46</v>
      </c>
      <c r="AE292" s="44" t="s">
        <v>7051</v>
      </c>
      <c r="AF292" s="44">
        <v>6.3</v>
      </c>
      <c r="AG292" s="44">
        <v>2000</v>
      </c>
    </row>
    <row r="293" spans="1:33">
      <c r="A293" s="44" t="s">
        <v>6875</v>
      </c>
      <c r="B293" s="44" t="s">
        <v>8373</v>
      </c>
      <c r="C293" s="44" t="s">
        <v>4329</v>
      </c>
      <c r="D293" s="44" t="s">
        <v>8626</v>
      </c>
      <c r="E293" s="44" t="s">
        <v>8627</v>
      </c>
      <c r="F293" s="44" t="s">
        <v>8628</v>
      </c>
      <c r="G293" s="44" t="s">
        <v>8629</v>
      </c>
      <c r="H293" s="44">
        <v>60900</v>
      </c>
      <c r="I293" s="44">
        <v>46900</v>
      </c>
      <c r="J293" s="44" t="s">
        <v>38</v>
      </c>
      <c r="K293" s="44" t="s">
        <v>7280</v>
      </c>
      <c r="L293" s="44" t="s">
        <v>6896</v>
      </c>
      <c r="M293" s="44" t="s">
        <v>287</v>
      </c>
      <c r="N293" s="44" t="s">
        <v>8092</v>
      </c>
      <c r="O293" s="44" t="s">
        <v>46</v>
      </c>
      <c r="P293" s="44" t="s">
        <v>7182</v>
      </c>
      <c r="Q293" s="44" t="s">
        <v>6885</v>
      </c>
      <c r="R293" s="44" t="s">
        <v>63</v>
      </c>
      <c r="S293" s="44" t="s">
        <v>8554</v>
      </c>
      <c r="T293" s="44" t="s">
        <v>8555</v>
      </c>
      <c r="U293" s="44" t="s">
        <v>46</v>
      </c>
      <c r="V293" s="44" t="s">
        <v>46</v>
      </c>
      <c r="W293" s="44" t="s">
        <v>46</v>
      </c>
      <c r="X293" s="44" t="s">
        <v>8589</v>
      </c>
      <c r="Y293" s="44" t="s">
        <v>6988</v>
      </c>
      <c r="Z293" s="44" t="s">
        <v>6988</v>
      </c>
      <c r="AA293" s="44" t="s">
        <v>6926</v>
      </c>
      <c r="AB293" s="44" t="s">
        <v>46</v>
      </c>
      <c r="AC293" s="44" t="s">
        <v>46</v>
      </c>
      <c r="AD293" s="44" t="s">
        <v>46</v>
      </c>
      <c r="AE293" s="44" t="s">
        <v>6988</v>
      </c>
      <c r="AF293" s="44">
        <v>7.2</v>
      </c>
      <c r="AG293" s="44">
        <v>2000</v>
      </c>
    </row>
    <row r="294" spans="1:33">
      <c r="A294" s="44" t="s">
        <v>6875</v>
      </c>
      <c r="B294" s="44" t="s">
        <v>7408</v>
      </c>
      <c r="C294" s="44" t="s">
        <v>482</v>
      </c>
      <c r="D294" s="44" t="s">
        <v>8630</v>
      </c>
      <c r="E294" s="44" t="s">
        <v>8631</v>
      </c>
      <c r="F294" s="44" t="s">
        <v>8632</v>
      </c>
      <c r="G294" s="44" t="s">
        <v>8633</v>
      </c>
      <c r="H294" s="44">
        <v>79900</v>
      </c>
      <c r="I294" s="44">
        <v>76995</v>
      </c>
      <c r="J294" s="44" t="s">
        <v>367</v>
      </c>
      <c r="K294" s="44" t="s">
        <v>46</v>
      </c>
      <c r="L294" s="44" t="s">
        <v>6964</v>
      </c>
      <c r="M294" s="44" t="s">
        <v>41</v>
      </c>
      <c r="N294" s="44" t="s">
        <v>8634</v>
      </c>
      <c r="O294" s="44" t="s">
        <v>8635</v>
      </c>
      <c r="P294" s="44" t="s">
        <v>61</v>
      </c>
      <c r="Q294" s="44" t="s">
        <v>46</v>
      </c>
      <c r="R294" s="44" t="s">
        <v>46</v>
      </c>
      <c r="S294" s="44" t="s">
        <v>48</v>
      </c>
      <c r="T294" s="44" t="s">
        <v>46</v>
      </c>
      <c r="U294" s="44" t="s">
        <v>46</v>
      </c>
      <c r="V294" s="44" t="s">
        <v>46</v>
      </c>
      <c r="W294" s="44" t="s">
        <v>46</v>
      </c>
      <c r="X294" s="44" t="s">
        <v>8636</v>
      </c>
      <c r="Y294" s="44" t="s">
        <v>6888</v>
      </c>
      <c r="Z294" s="44" t="s">
        <v>8637</v>
      </c>
      <c r="AA294" s="44" t="s">
        <v>8638</v>
      </c>
      <c r="AB294" s="44" t="s">
        <v>46</v>
      </c>
      <c r="AC294" s="44" t="s">
        <v>46</v>
      </c>
      <c r="AD294" s="44" t="s">
        <v>46</v>
      </c>
      <c r="AE294" s="44" t="s">
        <v>6888</v>
      </c>
      <c r="AF294" s="44">
        <v>11</v>
      </c>
      <c r="AG294" s="44" t="s">
        <v>46</v>
      </c>
    </row>
    <row r="295" spans="1:33">
      <c r="A295" s="44" t="s">
        <v>6875</v>
      </c>
      <c r="B295" s="44" t="s">
        <v>7408</v>
      </c>
      <c r="C295" s="44" t="s">
        <v>482</v>
      </c>
      <c r="D295" s="44" t="s">
        <v>8639</v>
      </c>
      <c r="E295" s="44" t="s">
        <v>8640</v>
      </c>
      <c r="F295" s="44" t="s">
        <v>8641</v>
      </c>
      <c r="G295" s="44" t="s">
        <v>8642</v>
      </c>
      <c r="H295" s="44">
        <v>41400</v>
      </c>
      <c r="I295" s="44">
        <v>31500</v>
      </c>
      <c r="J295" s="44" t="s">
        <v>38</v>
      </c>
      <c r="K295" s="44" t="s">
        <v>7280</v>
      </c>
      <c r="L295" s="44" t="s">
        <v>6940</v>
      </c>
      <c r="M295" s="44" t="s">
        <v>287</v>
      </c>
      <c r="N295" s="44" t="s">
        <v>8064</v>
      </c>
      <c r="O295" s="44" t="s">
        <v>8643</v>
      </c>
      <c r="P295" s="44" t="s">
        <v>7511</v>
      </c>
      <c r="Q295" s="44" t="s">
        <v>46</v>
      </c>
      <c r="R295" s="44" t="s">
        <v>46</v>
      </c>
      <c r="S295" s="44" t="s">
        <v>48</v>
      </c>
      <c r="T295" s="44" t="s">
        <v>46</v>
      </c>
      <c r="U295" s="44" t="s">
        <v>7415</v>
      </c>
      <c r="V295" s="44" t="s">
        <v>7416</v>
      </c>
      <c r="W295" s="44" t="s">
        <v>7417</v>
      </c>
      <c r="X295" s="44" t="s">
        <v>8644</v>
      </c>
      <c r="Y295" s="44" t="s">
        <v>7761</v>
      </c>
      <c r="Z295" s="44" t="s">
        <v>6927</v>
      </c>
      <c r="AA295" s="44" t="s">
        <v>8645</v>
      </c>
      <c r="AB295" s="44" t="s">
        <v>7514</v>
      </c>
      <c r="AC295" s="44" t="s">
        <v>46</v>
      </c>
      <c r="AD295" s="44" t="s">
        <v>46</v>
      </c>
      <c r="AE295" s="44" t="s">
        <v>7761</v>
      </c>
      <c r="AF295" s="44">
        <v>4.3</v>
      </c>
      <c r="AG295" s="44" t="s">
        <v>46</v>
      </c>
    </row>
    <row r="296" spans="1:33">
      <c r="A296" s="44" t="s">
        <v>6875</v>
      </c>
      <c r="B296" s="44" t="s">
        <v>7408</v>
      </c>
      <c r="C296" s="44" t="s">
        <v>482</v>
      </c>
      <c r="D296" s="44" t="s">
        <v>8646</v>
      </c>
      <c r="E296" s="44" t="s">
        <v>8647</v>
      </c>
      <c r="F296" s="44" t="s">
        <v>8648</v>
      </c>
      <c r="G296" s="44" t="s">
        <v>8649</v>
      </c>
      <c r="H296" s="44">
        <v>60900</v>
      </c>
      <c r="I296" s="44">
        <v>47900</v>
      </c>
      <c r="J296" s="44" t="s">
        <v>38</v>
      </c>
      <c r="K296" s="44" t="s">
        <v>7280</v>
      </c>
      <c r="L296" s="44" t="s">
        <v>6940</v>
      </c>
      <c r="M296" s="44" t="s">
        <v>287</v>
      </c>
      <c r="N296" s="44" t="s">
        <v>7734</v>
      </c>
      <c r="O296" s="44" t="s">
        <v>8650</v>
      </c>
      <c r="P296" s="44" t="s">
        <v>7511</v>
      </c>
      <c r="Q296" s="44" t="s">
        <v>46</v>
      </c>
      <c r="R296" s="44" t="s">
        <v>46</v>
      </c>
      <c r="S296" s="44" t="s">
        <v>48</v>
      </c>
      <c r="T296" s="44" t="s">
        <v>46</v>
      </c>
      <c r="U296" s="44" t="s">
        <v>7415</v>
      </c>
      <c r="V296" s="44" t="s">
        <v>7486</v>
      </c>
      <c r="W296" s="44" t="s">
        <v>7487</v>
      </c>
      <c r="X296" s="44" t="s">
        <v>8651</v>
      </c>
      <c r="Y296" s="44" t="s">
        <v>7269</v>
      </c>
      <c r="Z296" s="44" t="s">
        <v>7454</v>
      </c>
      <c r="AA296" s="44" t="s">
        <v>7440</v>
      </c>
      <c r="AB296" s="44" t="s">
        <v>7514</v>
      </c>
      <c r="AC296" s="44" t="s">
        <v>46</v>
      </c>
      <c r="AD296" s="44" t="s">
        <v>46</v>
      </c>
      <c r="AE296" s="44" t="s">
        <v>7269</v>
      </c>
      <c r="AF296" s="44">
        <v>7.4</v>
      </c>
      <c r="AG296" s="44" t="s">
        <v>46</v>
      </c>
    </row>
    <row r="297" spans="1:33">
      <c r="A297" s="44" t="s">
        <v>6875</v>
      </c>
      <c r="B297" s="44" t="s">
        <v>7408</v>
      </c>
      <c r="C297" s="44" t="s">
        <v>482</v>
      </c>
      <c r="D297" s="44" t="s">
        <v>8652</v>
      </c>
      <c r="E297" s="44" t="s">
        <v>8653</v>
      </c>
      <c r="F297" s="44" t="s">
        <v>8654</v>
      </c>
      <c r="G297" s="44" t="s">
        <v>8655</v>
      </c>
      <c r="H297" s="44">
        <v>80900</v>
      </c>
      <c r="I297" s="44">
        <v>64500</v>
      </c>
      <c r="J297" s="44" t="s">
        <v>38</v>
      </c>
      <c r="K297" s="44" t="s">
        <v>7280</v>
      </c>
      <c r="L297" s="44" t="s">
        <v>6940</v>
      </c>
      <c r="M297" s="44" t="s">
        <v>287</v>
      </c>
      <c r="N297" s="44" t="s">
        <v>8656</v>
      </c>
      <c r="O297" s="44" t="s">
        <v>8657</v>
      </c>
      <c r="P297" s="44" t="s">
        <v>7511</v>
      </c>
      <c r="Q297" s="44" t="s">
        <v>46</v>
      </c>
      <c r="R297" s="44" t="s">
        <v>46</v>
      </c>
      <c r="S297" s="44" t="s">
        <v>48</v>
      </c>
      <c r="T297" s="44" t="s">
        <v>46</v>
      </c>
      <c r="U297" s="44" t="s">
        <v>7415</v>
      </c>
      <c r="V297" s="44" t="s">
        <v>7486</v>
      </c>
      <c r="W297" s="44" t="s">
        <v>7487</v>
      </c>
      <c r="X297" s="44" t="s">
        <v>8644</v>
      </c>
      <c r="Y297" s="44" t="s">
        <v>8658</v>
      </c>
      <c r="Z297" s="44" t="s">
        <v>6888</v>
      </c>
      <c r="AA297" s="44" t="s">
        <v>7222</v>
      </c>
      <c r="AB297" s="44" t="s">
        <v>7514</v>
      </c>
      <c r="AC297" s="44" t="s">
        <v>46</v>
      </c>
      <c r="AD297" s="44" t="s">
        <v>46</v>
      </c>
      <c r="AE297" s="44" t="s">
        <v>8658</v>
      </c>
      <c r="AF297" s="44">
        <v>10.5</v>
      </c>
      <c r="AG297" s="44" t="s">
        <v>46</v>
      </c>
    </row>
    <row r="298" spans="1:33">
      <c r="A298" s="44" t="s">
        <v>6875</v>
      </c>
      <c r="B298" s="44" t="s">
        <v>7408</v>
      </c>
      <c r="C298" s="44" t="s">
        <v>482</v>
      </c>
      <c r="D298" s="44" t="s">
        <v>8659</v>
      </c>
      <c r="E298" s="44" t="s">
        <v>8660</v>
      </c>
      <c r="F298" s="44" t="s">
        <v>8661</v>
      </c>
      <c r="G298" s="44" t="s">
        <v>8662</v>
      </c>
      <c r="H298" s="44">
        <v>82900</v>
      </c>
      <c r="I298" s="44">
        <v>77000</v>
      </c>
      <c r="J298" s="44" t="s">
        <v>38</v>
      </c>
      <c r="K298" s="44" t="s">
        <v>7280</v>
      </c>
      <c r="L298" s="44" t="s">
        <v>6940</v>
      </c>
      <c r="M298" s="44" t="s">
        <v>287</v>
      </c>
      <c r="N298" s="44" t="s">
        <v>8663</v>
      </c>
      <c r="O298" s="44" t="s">
        <v>8657</v>
      </c>
      <c r="P298" s="44" t="s">
        <v>7511</v>
      </c>
      <c r="Q298" s="44" t="s">
        <v>46</v>
      </c>
      <c r="R298" s="44" t="s">
        <v>46</v>
      </c>
      <c r="S298" s="44" t="s">
        <v>48</v>
      </c>
      <c r="T298" s="44" t="s">
        <v>46</v>
      </c>
      <c r="U298" s="44" t="s">
        <v>7415</v>
      </c>
      <c r="V298" s="44" t="s">
        <v>7486</v>
      </c>
      <c r="W298" s="44" t="s">
        <v>7487</v>
      </c>
      <c r="X298" s="44" t="s">
        <v>8644</v>
      </c>
      <c r="Y298" s="44" t="s">
        <v>6888</v>
      </c>
      <c r="Z298" s="44" t="s">
        <v>8637</v>
      </c>
      <c r="AA298" s="44" t="s">
        <v>7222</v>
      </c>
      <c r="AB298" s="44" t="s">
        <v>7514</v>
      </c>
      <c r="AC298" s="44" t="s">
        <v>46</v>
      </c>
      <c r="AD298" s="44" t="s">
        <v>46</v>
      </c>
      <c r="AE298" s="44" t="s">
        <v>6888</v>
      </c>
      <c r="AF298" s="44">
        <v>11</v>
      </c>
      <c r="AG298" s="44" t="s">
        <v>46</v>
      </c>
    </row>
    <row r="299" spans="1:33">
      <c r="A299" s="44" t="s">
        <v>6875</v>
      </c>
      <c r="B299" s="44" t="s">
        <v>7408</v>
      </c>
      <c r="C299" s="44" t="s">
        <v>482</v>
      </c>
      <c r="D299" s="44" t="s">
        <v>8664</v>
      </c>
      <c r="E299" s="44" t="s">
        <v>8665</v>
      </c>
      <c r="F299" s="44" t="s">
        <v>8666</v>
      </c>
      <c r="G299" s="44" t="s">
        <v>8667</v>
      </c>
      <c r="H299" s="44">
        <v>40400</v>
      </c>
      <c r="I299" s="44">
        <v>31150</v>
      </c>
      <c r="J299" s="44" t="s">
        <v>38</v>
      </c>
      <c r="K299" s="44" t="s">
        <v>7280</v>
      </c>
      <c r="L299" s="44" t="s">
        <v>6882</v>
      </c>
      <c r="M299" s="44" t="s">
        <v>287</v>
      </c>
      <c r="N299" s="44" t="s">
        <v>8064</v>
      </c>
      <c r="O299" s="44" t="s">
        <v>8643</v>
      </c>
      <c r="P299" s="44" t="s">
        <v>7511</v>
      </c>
      <c r="Q299" s="44" t="s">
        <v>46</v>
      </c>
      <c r="R299" s="44" t="s">
        <v>46</v>
      </c>
      <c r="S299" s="44" t="s">
        <v>48</v>
      </c>
      <c r="T299" s="44" t="s">
        <v>46</v>
      </c>
      <c r="U299" s="44" t="s">
        <v>7415</v>
      </c>
      <c r="V299" s="44" t="s">
        <v>7416</v>
      </c>
      <c r="W299" s="44" t="s">
        <v>7417</v>
      </c>
      <c r="X299" s="44" t="s">
        <v>8644</v>
      </c>
      <c r="Y299" s="44" t="s">
        <v>7761</v>
      </c>
      <c r="Z299" s="44" t="s">
        <v>46</v>
      </c>
      <c r="AA299" s="44" t="s">
        <v>8645</v>
      </c>
      <c r="AB299" s="44" t="s">
        <v>7514</v>
      </c>
      <c r="AC299" s="44" t="s">
        <v>46</v>
      </c>
      <c r="AD299" s="44" t="s">
        <v>46</v>
      </c>
      <c r="AE299" s="44" t="s">
        <v>7761</v>
      </c>
      <c r="AF299" s="44">
        <v>4.3</v>
      </c>
      <c r="AG299" s="44" t="s">
        <v>46</v>
      </c>
    </row>
    <row r="300" spans="1:33">
      <c r="A300" s="44" t="s">
        <v>6875</v>
      </c>
      <c r="B300" s="44" t="s">
        <v>7408</v>
      </c>
      <c r="C300" s="44" t="s">
        <v>482</v>
      </c>
      <c r="D300" s="44" t="s">
        <v>8668</v>
      </c>
      <c r="E300" s="44" t="s">
        <v>8669</v>
      </c>
      <c r="F300" s="44" t="s">
        <v>8670</v>
      </c>
      <c r="G300" s="44" t="s">
        <v>8671</v>
      </c>
      <c r="H300" s="44">
        <v>59900</v>
      </c>
      <c r="I300" s="44">
        <v>47090</v>
      </c>
      <c r="J300" s="44" t="s">
        <v>38</v>
      </c>
      <c r="K300" s="44" t="s">
        <v>7280</v>
      </c>
      <c r="L300" s="44" t="s">
        <v>6882</v>
      </c>
      <c r="M300" s="44" t="s">
        <v>287</v>
      </c>
      <c r="N300" s="44" t="s">
        <v>7734</v>
      </c>
      <c r="O300" s="44" t="s">
        <v>8650</v>
      </c>
      <c r="P300" s="44" t="s">
        <v>7511</v>
      </c>
      <c r="Q300" s="44" t="s">
        <v>46</v>
      </c>
      <c r="R300" s="44" t="s">
        <v>46</v>
      </c>
      <c r="S300" s="44" t="s">
        <v>48</v>
      </c>
      <c r="T300" s="44" t="s">
        <v>46</v>
      </c>
      <c r="U300" s="44" t="s">
        <v>7415</v>
      </c>
      <c r="V300" s="44" t="s">
        <v>7486</v>
      </c>
      <c r="W300" s="44" t="s">
        <v>7487</v>
      </c>
      <c r="X300" s="44" t="s">
        <v>8644</v>
      </c>
      <c r="Y300" s="44" t="s">
        <v>7269</v>
      </c>
      <c r="Z300" s="44" t="s">
        <v>46</v>
      </c>
      <c r="AA300" s="44" t="s">
        <v>7440</v>
      </c>
      <c r="AB300" s="44" t="s">
        <v>7514</v>
      </c>
      <c r="AC300" s="44" t="s">
        <v>46</v>
      </c>
      <c r="AD300" s="44" t="s">
        <v>46</v>
      </c>
      <c r="AE300" s="44" t="s">
        <v>7269</v>
      </c>
      <c r="AF300" s="44">
        <v>7.4</v>
      </c>
      <c r="AG300" s="44" t="s">
        <v>46</v>
      </c>
    </row>
    <row r="301" spans="1:33">
      <c r="A301" s="44" t="s">
        <v>6875</v>
      </c>
      <c r="B301" s="44" t="s">
        <v>7408</v>
      </c>
      <c r="C301" s="44" t="s">
        <v>482</v>
      </c>
      <c r="D301" s="44" t="s">
        <v>8672</v>
      </c>
      <c r="E301" s="44" t="s">
        <v>8673</v>
      </c>
      <c r="F301" s="44" t="s">
        <v>8674</v>
      </c>
      <c r="G301" s="44" t="s">
        <v>8675</v>
      </c>
      <c r="H301" s="44">
        <v>79900</v>
      </c>
      <c r="I301" s="44">
        <v>63500</v>
      </c>
      <c r="J301" s="44" t="s">
        <v>38</v>
      </c>
      <c r="K301" s="44" t="s">
        <v>7280</v>
      </c>
      <c r="L301" s="44" t="s">
        <v>6882</v>
      </c>
      <c r="M301" s="44" t="s">
        <v>287</v>
      </c>
      <c r="N301" s="44" t="s">
        <v>8656</v>
      </c>
      <c r="O301" s="44" t="s">
        <v>8657</v>
      </c>
      <c r="P301" s="44" t="s">
        <v>7511</v>
      </c>
      <c r="Q301" s="44" t="s">
        <v>46</v>
      </c>
      <c r="R301" s="44" t="s">
        <v>46</v>
      </c>
      <c r="S301" s="44" t="s">
        <v>48</v>
      </c>
      <c r="T301" s="44" t="s">
        <v>46</v>
      </c>
      <c r="U301" s="44" t="s">
        <v>7415</v>
      </c>
      <c r="V301" s="44" t="s">
        <v>7486</v>
      </c>
      <c r="W301" s="44" t="s">
        <v>7487</v>
      </c>
      <c r="X301" s="44" t="s">
        <v>8644</v>
      </c>
      <c r="Y301" s="44" t="s">
        <v>8658</v>
      </c>
      <c r="Z301" s="44" t="s">
        <v>46</v>
      </c>
      <c r="AA301" s="44" t="s">
        <v>7222</v>
      </c>
      <c r="AB301" s="44" t="s">
        <v>7514</v>
      </c>
      <c r="AC301" s="44" t="s">
        <v>46</v>
      </c>
      <c r="AD301" s="44" t="s">
        <v>46</v>
      </c>
      <c r="AE301" s="44" t="s">
        <v>8658</v>
      </c>
      <c r="AF301" s="44">
        <v>10.5</v>
      </c>
      <c r="AG301" s="44" t="s">
        <v>46</v>
      </c>
    </row>
    <row r="302" spans="1:33">
      <c r="A302" s="44" t="s">
        <v>6875</v>
      </c>
      <c r="B302" s="44" t="s">
        <v>7408</v>
      </c>
      <c r="C302" s="44" t="s">
        <v>482</v>
      </c>
      <c r="D302" s="44" t="s">
        <v>8676</v>
      </c>
      <c r="E302" s="44" t="s">
        <v>8677</v>
      </c>
      <c r="F302" s="44" t="s">
        <v>8678</v>
      </c>
      <c r="G302" s="44" t="s">
        <v>8679</v>
      </c>
      <c r="H302" s="44">
        <v>81900</v>
      </c>
      <c r="I302" s="44">
        <v>76000</v>
      </c>
      <c r="J302" s="44" t="s">
        <v>38</v>
      </c>
      <c r="K302" s="44" t="s">
        <v>7280</v>
      </c>
      <c r="L302" s="44" t="s">
        <v>6882</v>
      </c>
      <c r="M302" s="44" t="s">
        <v>287</v>
      </c>
      <c r="N302" s="44" t="s">
        <v>8663</v>
      </c>
      <c r="O302" s="44" t="s">
        <v>8657</v>
      </c>
      <c r="P302" s="44" t="s">
        <v>7511</v>
      </c>
      <c r="Q302" s="44" t="s">
        <v>46</v>
      </c>
      <c r="R302" s="44" t="s">
        <v>46</v>
      </c>
      <c r="S302" s="44" t="s">
        <v>48</v>
      </c>
      <c r="T302" s="44" t="s">
        <v>46</v>
      </c>
      <c r="U302" s="44" t="s">
        <v>7415</v>
      </c>
      <c r="V302" s="44" t="s">
        <v>7486</v>
      </c>
      <c r="W302" s="44" t="s">
        <v>7487</v>
      </c>
      <c r="X302" s="44" t="s">
        <v>8644</v>
      </c>
      <c r="Y302" s="44" t="s">
        <v>6888</v>
      </c>
      <c r="Z302" s="44" t="s">
        <v>46</v>
      </c>
      <c r="AA302" s="44" t="s">
        <v>7222</v>
      </c>
      <c r="AB302" s="44" t="s">
        <v>7514</v>
      </c>
      <c r="AC302" s="44" t="s">
        <v>46</v>
      </c>
      <c r="AD302" s="44" t="s">
        <v>46</v>
      </c>
      <c r="AE302" s="44" t="s">
        <v>6888</v>
      </c>
      <c r="AF302" s="44">
        <v>11</v>
      </c>
      <c r="AG302" s="44" t="s">
        <v>46</v>
      </c>
    </row>
    <row r="303" spans="1:33">
      <c r="A303" s="44" t="s">
        <v>6875</v>
      </c>
      <c r="B303" s="44" t="s">
        <v>7408</v>
      </c>
      <c r="C303" s="44" t="s">
        <v>482</v>
      </c>
      <c r="D303" s="44" t="s">
        <v>8680</v>
      </c>
      <c r="E303" s="44" t="s">
        <v>8681</v>
      </c>
      <c r="F303" s="44" t="s">
        <v>8682</v>
      </c>
      <c r="G303" s="44" t="s">
        <v>8683</v>
      </c>
      <c r="H303" s="44">
        <v>24490</v>
      </c>
      <c r="I303" s="44">
        <v>18999</v>
      </c>
      <c r="J303" s="44" t="s">
        <v>38</v>
      </c>
      <c r="K303" s="44" t="s">
        <v>8684</v>
      </c>
      <c r="L303" s="44" t="s">
        <v>6940</v>
      </c>
      <c r="M303" s="44" t="s">
        <v>287</v>
      </c>
      <c r="N303" s="44" t="s">
        <v>7537</v>
      </c>
      <c r="O303" s="44" t="s">
        <v>8685</v>
      </c>
      <c r="P303" s="44" t="s">
        <v>7511</v>
      </c>
      <c r="Q303" s="44" t="s">
        <v>46</v>
      </c>
      <c r="R303" s="44" t="s">
        <v>46</v>
      </c>
      <c r="S303" s="44" t="s">
        <v>48</v>
      </c>
      <c r="T303" s="44" t="s">
        <v>46</v>
      </c>
      <c r="U303" s="44" t="s">
        <v>7415</v>
      </c>
      <c r="V303" s="44" t="s">
        <v>7416</v>
      </c>
      <c r="W303" s="44" t="s">
        <v>7417</v>
      </c>
      <c r="X303" s="44" t="s">
        <v>8686</v>
      </c>
      <c r="Y303" s="44" t="s">
        <v>7419</v>
      </c>
      <c r="Z303" s="44" t="s">
        <v>6944</v>
      </c>
      <c r="AA303" s="44" t="s">
        <v>8687</v>
      </c>
      <c r="AB303" s="44" t="s">
        <v>7514</v>
      </c>
      <c r="AC303" s="44" t="s">
        <v>46</v>
      </c>
      <c r="AD303" s="44" t="s">
        <v>46</v>
      </c>
      <c r="AE303" s="44" t="s">
        <v>7419</v>
      </c>
      <c r="AF303" s="44">
        <v>2.4</v>
      </c>
      <c r="AG303" s="44" t="s">
        <v>46</v>
      </c>
    </row>
    <row r="304" spans="1:33">
      <c r="A304" s="44" t="s">
        <v>6875</v>
      </c>
      <c r="B304" s="44" t="s">
        <v>7408</v>
      </c>
      <c r="C304" s="44" t="s">
        <v>482</v>
      </c>
      <c r="D304" s="44" t="s">
        <v>8688</v>
      </c>
      <c r="E304" s="44" t="s">
        <v>8689</v>
      </c>
      <c r="F304" s="44" t="s">
        <v>8690</v>
      </c>
      <c r="G304" s="44" t="s">
        <v>8691</v>
      </c>
      <c r="H304" s="44">
        <v>27400</v>
      </c>
      <c r="I304" s="44">
        <v>20500</v>
      </c>
      <c r="J304" s="44" t="s">
        <v>38</v>
      </c>
      <c r="K304" s="44" t="s">
        <v>8684</v>
      </c>
      <c r="L304" s="44" t="s">
        <v>6940</v>
      </c>
      <c r="M304" s="44" t="s">
        <v>287</v>
      </c>
      <c r="N304" s="44" t="s">
        <v>7520</v>
      </c>
      <c r="O304" s="44" t="s">
        <v>8692</v>
      </c>
      <c r="P304" s="44" t="s">
        <v>7511</v>
      </c>
      <c r="Q304" s="44" t="s">
        <v>46</v>
      </c>
      <c r="R304" s="44" t="s">
        <v>46</v>
      </c>
      <c r="S304" s="44" t="s">
        <v>48</v>
      </c>
      <c r="T304" s="44" t="s">
        <v>46</v>
      </c>
      <c r="U304" s="44" t="s">
        <v>7415</v>
      </c>
      <c r="V304" s="44" t="s">
        <v>7416</v>
      </c>
      <c r="W304" s="44" t="s">
        <v>7417</v>
      </c>
      <c r="X304" s="44" t="s">
        <v>8693</v>
      </c>
      <c r="Y304" s="44" t="s">
        <v>7019</v>
      </c>
      <c r="Z304" s="44" t="s">
        <v>7428</v>
      </c>
      <c r="AA304" s="44" t="s">
        <v>8694</v>
      </c>
      <c r="AB304" s="44" t="s">
        <v>7514</v>
      </c>
      <c r="AC304" s="44" t="s">
        <v>46</v>
      </c>
      <c r="AD304" s="44" t="s">
        <v>46</v>
      </c>
      <c r="AE304" s="44" t="s">
        <v>7019</v>
      </c>
      <c r="AF304" s="44">
        <v>2.9</v>
      </c>
      <c r="AG304" s="44" t="s">
        <v>46</v>
      </c>
    </row>
    <row r="305" spans="1:33">
      <c r="A305" s="44" t="s">
        <v>6875</v>
      </c>
      <c r="B305" s="44" t="s">
        <v>7408</v>
      </c>
      <c r="C305" s="44" t="s">
        <v>482</v>
      </c>
      <c r="D305" s="44" t="s">
        <v>8695</v>
      </c>
      <c r="E305" s="44" t="s">
        <v>8696</v>
      </c>
      <c r="F305" s="44" t="s">
        <v>8697</v>
      </c>
      <c r="G305" s="44" t="s">
        <v>8698</v>
      </c>
      <c r="H305" s="44">
        <v>36000</v>
      </c>
      <c r="I305" s="44">
        <v>27300</v>
      </c>
      <c r="J305" s="44" t="s">
        <v>38</v>
      </c>
      <c r="K305" s="44" t="s">
        <v>8684</v>
      </c>
      <c r="L305" s="44" t="s">
        <v>6940</v>
      </c>
      <c r="M305" s="44" t="s">
        <v>287</v>
      </c>
      <c r="N305" s="44" t="s">
        <v>7710</v>
      </c>
      <c r="O305" s="44" t="s">
        <v>8692</v>
      </c>
      <c r="P305" s="44" t="s">
        <v>7511</v>
      </c>
      <c r="Q305" s="44" t="s">
        <v>46</v>
      </c>
      <c r="R305" s="44" t="s">
        <v>46</v>
      </c>
      <c r="S305" s="44" t="s">
        <v>48</v>
      </c>
      <c r="T305" s="44" t="s">
        <v>46</v>
      </c>
      <c r="U305" s="44" t="s">
        <v>7415</v>
      </c>
      <c r="V305" s="44" t="s">
        <v>7416</v>
      </c>
      <c r="W305" s="44" t="s">
        <v>7417</v>
      </c>
      <c r="X305" s="44" t="s">
        <v>8693</v>
      </c>
      <c r="Y305" s="44" t="s">
        <v>8699</v>
      </c>
      <c r="Z305" s="44" t="s">
        <v>7043</v>
      </c>
      <c r="AA305" s="44" t="s">
        <v>7166</v>
      </c>
      <c r="AB305" s="44" t="s">
        <v>7514</v>
      </c>
      <c r="AC305" s="44" t="s">
        <v>46</v>
      </c>
      <c r="AD305" s="44" t="s">
        <v>46</v>
      </c>
      <c r="AE305" s="44" t="s">
        <v>8699</v>
      </c>
      <c r="AF305" s="44">
        <v>3.7</v>
      </c>
      <c r="AG305" s="44" t="s">
        <v>46</v>
      </c>
    </row>
    <row r="306" spans="1:33">
      <c r="A306" s="44" t="s">
        <v>6875</v>
      </c>
      <c r="B306" s="44" t="s">
        <v>7408</v>
      </c>
      <c r="C306" s="44" t="s">
        <v>482</v>
      </c>
      <c r="D306" s="44" t="s">
        <v>8700</v>
      </c>
      <c r="E306" s="44" t="s">
        <v>8701</v>
      </c>
      <c r="F306" s="44" t="s">
        <v>8702</v>
      </c>
      <c r="G306" s="44" t="s">
        <v>8703</v>
      </c>
      <c r="H306" s="44">
        <v>37400</v>
      </c>
      <c r="I306" s="44">
        <v>29800</v>
      </c>
      <c r="J306" s="44" t="s">
        <v>38</v>
      </c>
      <c r="K306" s="44" t="s">
        <v>8684</v>
      </c>
      <c r="L306" s="44" t="s">
        <v>6940</v>
      </c>
      <c r="M306" s="44" t="s">
        <v>287</v>
      </c>
      <c r="N306" s="44" t="s">
        <v>7897</v>
      </c>
      <c r="O306" s="44" t="s">
        <v>8692</v>
      </c>
      <c r="P306" s="44" t="s">
        <v>7511</v>
      </c>
      <c r="Q306" s="44" t="s">
        <v>46</v>
      </c>
      <c r="R306" s="44" t="s">
        <v>46</v>
      </c>
      <c r="S306" s="44" t="s">
        <v>48</v>
      </c>
      <c r="T306" s="44" t="s">
        <v>46</v>
      </c>
      <c r="U306" s="44" t="s">
        <v>7415</v>
      </c>
      <c r="V306" s="44" t="s">
        <v>7416</v>
      </c>
      <c r="W306" s="44" t="s">
        <v>7417</v>
      </c>
      <c r="X306" s="44" t="s">
        <v>8693</v>
      </c>
      <c r="Y306" s="44" t="s">
        <v>6926</v>
      </c>
      <c r="Z306" s="44" t="s">
        <v>7200</v>
      </c>
      <c r="AA306" s="44" t="s">
        <v>6958</v>
      </c>
      <c r="AB306" s="44" t="s">
        <v>7514</v>
      </c>
      <c r="AC306" s="44" t="s">
        <v>46</v>
      </c>
      <c r="AD306" s="44" t="s">
        <v>46</v>
      </c>
      <c r="AE306" s="44" t="s">
        <v>6926</v>
      </c>
      <c r="AF306" s="44">
        <v>4.2</v>
      </c>
      <c r="AG306" s="44" t="s">
        <v>46</v>
      </c>
    </row>
    <row r="307" spans="1:33">
      <c r="A307" s="44" t="s">
        <v>6875</v>
      </c>
      <c r="B307" s="44" t="s">
        <v>7408</v>
      </c>
      <c r="C307" s="44" t="s">
        <v>482</v>
      </c>
      <c r="D307" s="44" t="s">
        <v>8704</v>
      </c>
      <c r="E307" s="44" t="s">
        <v>8705</v>
      </c>
      <c r="F307" s="44" t="s">
        <v>8706</v>
      </c>
      <c r="G307" s="44" t="s">
        <v>8707</v>
      </c>
      <c r="H307" s="44">
        <v>44400</v>
      </c>
      <c r="I307" s="44">
        <v>36500</v>
      </c>
      <c r="J307" s="44" t="s">
        <v>38</v>
      </c>
      <c r="K307" s="44" t="s">
        <v>8684</v>
      </c>
      <c r="L307" s="44" t="s">
        <v>6940</v>
      </c>
      <c r="M307" s="44" t="s">
        <v>287</v>
      </c>
      <c r="N307" s="44" t="s">
        <v>7720</v>
      </c>
      <c r="O307" s="44" t="s">
        <v>8708</v>
      </c>
      <c r="P307" s="44" t="s">
        <v>7511</v>
      </c>
      <c r="Q307" s="44" t="s">
        <v>46</v>
      </c>
      <c r="R307" s="44" t="s">
        <v>46</v>
      </c>
      <c r="S307" s="44" t="s">
        <v>48</v>
      </c>
      <c r="T307" s="44" t="s">
        <v>46</v>
      </c>
      <c r="U307" s="44" t="s">
        <v>7415</v>
      </c>
      <c r="V307" s="44" t="s">
        <v>7416</v>
      </c>
      <c r="W307" s="44" t="s">
        <v>7417</v>
      </c>
      <c r="X307" s="44" t="s">
        <v>8693</v>
      </c>
      <c r="Y307" s="44" t="s">
        <v>7298</v>
      </c>
      <c r="Z307" s="44" t="s">
        <v>6956</v>
      </c>
      <c r="AA307" s="44" t="s">
        <v>7057</v>
      </c>
      <c r="AB307" s="44" t="s">
        <v>7514</v>
      </c>
      <c r="AC307" s="44" t="s">
        <v>46</v>
      </c>
      <c r="AD307" s="44" t="s">
        <v>46</v>
      </c>
      <c r="AE307" s="44" t="s">
        <v>7298</v>
      </c>
      <c r="AF307" s="44">
        <v>5.2</v>
      </c>
      <c r="AG307" s="44" t="s">
        <v>46</v>
      </c>
    </row>
    <row r="308" spans="1:33">
      <c r="A308" s="44" t="s">
        <v>6875</v>
      </c>
      <c r="B308" s="44" t="s">
        <v>7408</v>
      </c>
      <c r="C308" s="44" t="s">
        <v>482</v>
      </c>
      <c r="D308" s="44" t="s">
        <v>8709</v>
      </c>
      <c r="E308" s="44" t="s">
        <v>8710</v>
      </c>
      <c r="F308" s="44" t="s">
        <v>8711</v>
      </c>
      <c r="G308" s="44" t="s">
        <v>8712</v>
      </c>
      <c r="H308" s="44">
        <v>51400</v>
      </c>
      <c r="I308" s="44">
        <v>40700</v>
      </c>
      <c r="J308" s="44" t="s">
        <v>38</v>
      </c>
      <c r="K308" s="44" t="s">
        <v>8684</v>
      </c>
      <c r="L308" s="44" t="s">
        <v>6940</v>
      </c>
      <c r="M308" s="44" t="s">
        <v>287</v>
      </c>
      <c r="N308" s="44" t="s">
        <v>7727</v>
      </c>
      <c r="O308" s="44" t="s">
        <v>8713</v>
      </c>
      <c r="P308" s="44" t="s">
        <v>7511</v>
      </c>
      <c r="Q308" s="44" t="s">
        <v>46</v>
      </c>
      <c r="R308" s="44" t="s">
        <v>46</v>
      </c>
      <c r="S308" s="44" t="s">
        <v>48</v>
      </c>
      <c r="T308" s="44" t="s">
        <v>46</v>
      </c>
      <c r="U308" s="44" t="s">
        <v>7415</v>
      </c>
      <c r="V308" s="44" t="s">
        <v>7416</v>
      </c>
      <c r="W308" s="44" t="s">
        <v>7417</v>
      </c>
      <c r="X308" s="44" t="s">
        <v>8693</v>
      </c>
      <c r="Y308" s="44" t="s">
        <v>6946</v>
      </c>
      <c r="Z308" s="44" t="s">
        <v>7540</v>
      </c>
      <c r="AA308" s="44" t="s">
        <v>7174</v>
      </c>
      <c r="AB308" s="44" t="s">
        <v>7514</v>
      </c>
      <c r="AC308" s="44" t="s">
        <v>46</v>
      </c>
      <c r="AD308" s="44" t="s">
        <v>46</v>
      </c>
      <c r="AE308" s="44" t="s">
        <v>6946</v>
      </c>
      <c r="AF308" s="44">
        <v>6.6</v>
      </c>
      <c r="AG308" s="44" t="s">
        <v>46</v>
      </c>
    </row>
    <row r="309" spans="1:33">
      <c r="A309" s="44" t="s">
        <v>6875</v>
      </c>
      <c r="B309" s="44" t="s">
        <v>7408</v>
      </c>
      <c r="C309" s="44" t="s">
        <v>482</v>
      </c>
      <c r="D309" s="44" t="s">
        <v>8714</v>
      </c>
      <c r="E309" s="44" t="s">
        <v>8715</v>
      </c>
      <c r="F309" s="44" t="s">
        <v>8716</v>
      </c>
      <c r="G309" s="44" t="s">
        <v>8717</v>
      </c>
      <c r="H309" s="44">
        <v>56400</v>
      </c>
      <c r="I309" s="44">
        <v>45500</v>
      </c>
      <c r="J309" s="44" t="s">
        <v>38</v>
      </c>
      <c r="K309" s="44" t="s">
        <v>8684</v>
      </c>
      <c r="L309" s="44" t="s">
        <v>6940</v>
      </c>
      <c r="M309" s="44" t="s">
        <v>287</v>
      </c>
      <c r="N309" s="44" t="s">
        <v>7734</v>
      </c>
      <c r="O309" s="44" t="s">
        <v>8718</v>
      </c>
      <c r="P309" s="44" t="s">
        <v>7511</v>
      </c>
      <c r="Q309" s="44" t="s">
        <v>46</v>
      </c>
      <c r="R309" s="44" t="s">
        <v>46</v>
      </c>
      <c r="S309" s="44" t="s">
        <v>48</v>
      </c>
      <c r="T309" s="44" t="s">
        <v>46</v>
      </c>
      <c r="U309" s="44" t="s">
        <v>7415</v>
      </c>
      <c r="V309" s="44" t="s">
        <v>7416</v>
      </c>
      <c r="W309" s="44" t="s">
        <v>7417</v>
      </c>
      <c r="X309" s="44" t="s">
        <v>8693</v>
      </c>
      <c r="Y309" s="44" t="s">
        <v>8719</v>
      </c>
      <c r="Z309" s="44" t="s">
        <v>7454</v>
      </c>
      <c r="AA309" s="44" t="s">
        <v>7222</v>
      </c>
      <c r="AB309" s="44" t="s">
        <v>7514</v>
      </c>
      <c r="AC309" s="44" t="s">
        <v>46</v>
      </c>
      <c r="AD309" s="44" t="s">
        <v>46</v>
      </c>
      <c r="AE309" s="44" t="s">
        <v>8719</v>
      </c>
      <c r="AF309" s="44">
        <v>7.5</v>
      </c>
      <c r="AG309" s="44" t="s">
        <v>46</v>
      </c>
    </row>
    <row r="310" spans="1:33">
      <c r="A310" s="44" t="s">
        <v>6875</v>
      </c>
      <c r="B310" s="44" t="s">
        <v>7408</v>
      </c>
      <c r="C310" s="44" t="s">
        <v>482</v>
      </c>
      <c r="D310" s="44" t="s">
        <v>8720</v>
      </c>
      <c r="E310" s="44" t="s">
        <v>8721</v>
      </c>
      <c r="F310" s="44" t="s">
        <v>8722</v>
      </c>
      <c r="G310" s="44" t="s">
        <v>8723</v>
      </c>
      <c r="H310" s="44">
        <v>21500</v>
      </c>
      <c r="I310" s="44">
        <v>18650</v>
      </c>
      <c r="J310" s="44" t="s">
        <v>38</v>
      </c>
      <c r="K310" s="44" t="s">
        <v>8684</v>
      </c>
      <c r="L310" s="44" t="s">
        <v>6940</v>
      </c>
      <c r="M310" s="44" t="s">
        <v>287</v>
      </c>
      <c r="N310" s="44" t="s">
        <v>7537</v>
      </c>
      <c r="O310" s="44" t="s">
        <v>8724</v>
      </c>
      <c r="P310" s="44" t="s">
        <v>7511</v>
      </c>
      <c r="Q310" s="44" t="s">
        <v>46</v>
      </c>
      <c r="R310" s="44" t="s">
        <v>46</v>
      </c>
      <c r="S310" s="44" t="s">
        <v>48</v>
      </c>
      <c r="T310" s="44" t="s">
        <v>46</v>
      </c>
      <c r="U310" s="44" t="s">
        <v>7415</v>
      </c>
      <c r="V310" s="44" t="s">
        <v>46</v>
      </c>
      <c r="W310" s="44" t="s">
        <v>46</v>
      </c>
      <c r="X310" s="44" t="s">
        <v>8725</v>
      </c>
      <c r="Y310" s="44" t="s">
        <v>7419</v>
      </c>
      <c r="Z310" s="44" t="s">
        <v>7419</v>
      </c>
      <c r="AA310" s="44" t="s">
        <v>8726</v>
      </c>
      <c r="AB310" s="44" t="s">
        <v>7514</v>
      </c>
      <c r="AC310" s="44" t="s">
        <v>46</v>
      </c>
      <c r="AD310" s="44" t="s">
        <v>46</v>
      </c>
      <c r="AE310" s="44" t="s">
        <v>7419</v>
      </c>
      <c r="AF310" s="44">
        <v>2.4</v>
      </c>
      <c r="AG310" s="44" t="s">
        <v>46</v>
      </c>
    </row>
    <row r="311" spans="1:33">
      <c r="A311" s="44" t="s">
        <v>6875</v>
      </c>
      <c r="B311" s="44" t="s">
        <v>7408</v>
      </c>
      <c r="C311" s="44" t="s">
        <v>482</v>
      </c>
      <c r="D311" s="44" t="s">
        <v>8727</v>
      </c>
      <c r="E311" s="44" t="s">
        <v>8728</v>
      </c>
      <c r="F311" s="44" t="s">
        <v>8729</v>
      </c>
      <c r="G311" s="44" t="s">
        <v>8730</v>
      </c>
      <c r="H311" s="44">
        <v>24400</v>
      </c>
      <c r="I311" s="44">
        <v>19998</v>
      </c>
      <c r="J311" s="44" t="s">
        <v>38</v>
      </c>
      <c r="K311" s="44" t="s">
        <v>8684</v>
      </c>
      <c r="L311" s="44" t="s">
        <v>6940</v>
      </c>
      <c r="M311" s="44" t="s">
        <v>287</v>
      </c>
      <c r="N311" s="44" t="s">
        <v>7520</v>
      </c>
      <c r="O311" s="44" t="s">
        <v>8731</v>
      </c>
      <c r="P311" s="44" t="s">
        <v>7511</v>
      </c>
      <c r="Q311" s="44" t="s">
        <v>46</v>
      </c>
      <c r="R311" s="44" t="s">
        <v>46</v>
      </c>
      <c r="S311" s="44" t="s">
        <v>48</v>
      </c>
      <c r="T311" s="44" t="s">
        <v>46</v>
      </c>
      <c r="U311" s="44" t="s">
        <v>7415</v>
      </c>
      <c r="V311" s="44" t="s">
        <v>46</v>
      </c>
      <c r="W311" s="44" t="s">
        <v>46</v>
      </c>
      <c r="X311" s="44" t="s">
        <v>8725</v>
      </c>
      <c r="Y311" s="44" t="s">
        <v>7019</v>
      </c>
      <c r="Z311" s="44" t="s">
        <v>7428</v>
      </c>
      <c r="AA311" s="44" t="s">
        <v>7513</v>
      </c>
      <c r="AB311" s="44" t="s">
        <v>7514</v>
      </c>
      <c r="AC311" s="44" t="s">
        <v>46</v>
      </c>
      <c r="AD311" s="44" t="s">
        <v>46</v>
      </c>
      <c r="AE311" s="44" t="s">
        <v>7019</v>
      </c>
      <c r="AF311" s="44">
        <v>2.9</v>
      </c>
      <c r="AG311" s="44" t="s">
        <v>46</v>
      </c>
    </row>
    <row r="312" spans="1:33">
      <c r="A312" s="44" t="s">
        <v>6875</v>
      </c>
      <c r="B312" s="44" t="s">
        <v>7408</v>
      </c>
      <c r="C312" s="44" t="s">
        <v>482</v>
      </c>
      <c r="D312" s="44" t="s">
        <v>8732</v>
      </c>
      <c r="E312" s="44" t="s">
        <v>8733</v>
      </c>
      <c r="F312" s="44" t="s">
        <v>8734</v>
      </c>
      <c r="G312" s="44" t="s">
        <v>8735</v>
      </c>
      <c r="H312" s="44">
        <v>32490</v>
      </c>
      <c r="I312" s="44">
        <v>27000</v>
      </c>
      <c r="J312" s="44" t="s">
        <v>38</v>
      </c>
      <c r="K312" s="44" t="s">
        <v>8684</v>
      </c>
      <c r="L312" s="44" t="s">
        <v>6940</v>
      </c>
      <c r="M312" s="44" t="s">
        <v>287</v>
      </c>
      <c r="N312" s="44" t="s">
        <v>7710</v>
      </c>
      <c r="O312" s="44" t="s">
        <v>8731</v>
      </c>
      <c r="P312" s="44" t="s">
        <v>7511</v>
      </c>
      <c r="Q312" s="44" t="s">
        <v>46</v>
      </c>
      <c r="R312" s="44" t="s">
        <v>46</v>
      </c>
      <c r="S312" s="44" t="s">
        <v>48</v>
      </c>
      <c r="T312" s="44" t="s">
        <v>46</v>
      </c>
      <c r="U312" s="44" t="s">
        <v>7415</v>
      </c>
      <c r="V312" s="44" t="s">
        <v>46</v>
      </c>
      <c r="W312" s="44" t="s">
        <v>46</v>
      </c>
      <c r="X312" s="44" t="s">
        <v>8725</v>
      </c>
      <c r="Y312" s="44" t="s">
        <v>8699</v>
      </c>
      <c r="Z312" s="44" t="s">
        <v>7043</v>
      </c>
      <c r="AA312" s="44" t="s">
        <v>7029</v>
      </c>
      <c r="AB312" s="44" t="s">
        <v>7514</v>
      </c>
      <c r="AC312" s="44" t="s">
        <v>46</v>
      </c>
      <c r="AD312" s="44" t="s">
        <v>46</v>
      </c>
      <c r="AE312" s="44" t="s">
        <v>8699</v>
      </c>
      <c r="AF312" s="44">
        <v>3.7</v>
      </c>
      <c r="AG312" s="44" t="s">
        <v>46</v>
      </c>
    </row>
    <row r="313" spans="1:33">
      <c r="A313" s="44" t="s">
        <v>6875</v>
      </c>
      <c r="B313" s="44" t="s">
        <v>7408</v>
      </c>
      <c r="C313" s="44" t="s">
        <v>482</v>
      </c>
      <c r="D313" s="44" t="s">
        <v>8736</v>
      </c>
      <c r="E313" s="44" t="s">
        <v>8737</v>
      </c>
      <c r="F313" s="44" t="s">
        <v>8738</v>
      </c>
      <c r="G313" s="44" t="s">
        <v>8739</v>
      </c>
      <c r="H313" s="44">
        <v>33900</v>
      </c>
      <c r="I313" s="44">
        <v>29400</v>
      </c>
      <c r="J313" s="44" t="s">
        <v>38</v>
      </c>
      <c r="K313" s="44" t="s">
        <v>8684</v>
      </c>
      <c r="L313" s="44" t="s">
        <v>6940</v>
      </c>
      <c r="M313" s="44" t="s">
        <v>287</v>
      </c>
      <c r="N313" s="44" t="s">
        <v>7897</v>
      </c>
      <c r="O313" s="44" t="s">
        <v>8731</v>
      </c>
      <c r="P313" s="44" t="s">
        <v>7511</v>
      </c>
      <c r="Q313" s="44" t="s">
        <v>46</v>
      </c>
      <c r="R313" s="44" t="s">
        <v>46</v>
      </c>
      <c r="S313" s="44" t="s">
        <v>48</v>
      </c>
      <c r="T313" s="44" t="s">
        <v>46</v>
      </c>
      <c r="U313" s="44" t="s">
        <v>7415</v>
      </c>
      <c r="V313" s="44" t="s">
        <v>46</v>
      </c>
      <c r="W313" s="44" t="s">
        <v>46</v>
      </c>
      <c r="X313" s="44" t="s">
        <v>8725</v>
      </c>
      <c r="Y313" s="44" t="s">
        <v>6926</v>
      </c>
      <c r="Z313" s="44" t="s">
        <v>7200</v>
      </c>
      <c r="AA313" s="44" t="s">
        <v>7605</v>
      </c>
      <c r="AB313" s="44" t="s">
        <v>7514</v>
      </c>
      <c r="AC313" s="44" t="s">
        <v>46</v>
      </c>
      <c r="AD313" s="44" t="s">
        <v>46</v>
      </c>
      <c r="AE313" s="44" t="s">
        <v>6926</v>
      </c>
      <c r="AF313" s="44">
        <v>4.2</v>
      </c>
      <c r="AG313" s="44" t="s">
        <v>46</v>
      </c>
    </row>
    <row r="314" spans="1:33">
      <c r="A314" s="44" t="s">
        <v>6875</v>
      </c>
      <c r="B314" s="44" t="s">
        <v>7408</v>
      </c>
      <c r="C314" s="44" t="s">
        <v>482</v>
      </c>
      <c r="D314" s="44" t="s">
        <v>8740</v>
      </c>
      <c r="E314" s="44" t="s">
        <v>8741</v>
      </c>
      <c r="F314" s="44" t="s">
        <v>8742</v>
      </c>
      <c r="G314" s="44" t="s">
        <v>8743</v>
      </c>
      <c r="H314" s="44">
        <v>41000</v>
      </c>
      <c r="I314" s="44">
        <v>36200</v>
      </c>
      <c r="J314" s="44" t="s">
        <v>38</v>
      </c>
      <c r="K314" s="44" t="s">
        <v>8684</v>
      </c>
      <c r="L314" s="44" t="s">
        <v>6940</v>
      </c>
      <c r="M314" s="44" t="s">
        <v>287</v>
      </c>
      <c r="N314" s="44" t="s">
        <v>7720</v>
      </c>
      <c r="O314" s="44" t="s">
        <v>8744</v>
      </c>
      <c r="P314" s="44" t="s">
        <v>7511</v>
      </c>
      <c r="Q314" s="44" t="s">
        <v>46</v>
      </c>
      <c r="R314" s="44" t="s">
        <v>46</v>
      </c>
      <c r="S314" s="44" t="s">
        <v>48</v>
      </c>
      <c r="T314" s="44" t="s">
        <v>46</v>
      </c>
      <c r="U314" s="44" t="s">
        <v>7415</v>
      </c>
      <c r="V314" s="44" t="s">
        <v>46</v>
      </c>
      <c r="W314" s="44" t="s">
        <v>46</v>
      </c>
      <c r="X314" s="44" t="s">
        <v>8725</v>
      </c>
      <c r="Y314" s="44" t="s">
        <v>7298</v>
      </c>
      <c r="Z314" s="44" t="s">
        <v>6956</v>
      </c>
      <c r="AA314" s="44" t="s">
        <v>8745</v>
      </c>
      <c r="AB314" s="44" t="s">
        <v>7514</v>
      </c>
      <c r="AC314" s="44" t="s">
        <v>46</v>
      </c>
      <c r="AD314" s="44" t="s">
        <v>46</v>
      </c>
      <c r="AE314" s="44" t="s">
        <v>7298</v>
      </c>
      <c r="AF314" s="44">
        <v>5.2</v>
      </c>
      <c r="AG314" s="44" t="s">
        <v>46</v>
      </c>
    </row>
    <row r="315" spans="1:33">
      <c r="A315" s="44" t="s">
        <v>6875</v>
      </c>
      <c r="B315" s="44" t="s">
        <v>7408</v>
      </c>
      <c r="C315" s="44" t="s">
        <v>482</v>
      </c>
      <c r="D315" s="44" t="s">
        <v>8746</v>
      </c>
      <c r="E315" s="44" t="s">
        <v>8747</v>
      </c>
      <c r="F315" s="44" t="s">
        <v>8748</v>
      </c>
      <c r="G315" s="44" t="s">
        <v>8749</v>
      </c>
      <c r="H315" s="44">
        <v>48900</v>
      </c>
      <c r="I315" s="44">
        <v>40500</v>
      </c>
      <c r="J315" s="44" t="s">
        <v>38</v>
      </c>
      <c r="K315" s="44" t="s">
        <v>8684</v>
      </c>
      <c r="L315" s="44" t="s">
        <v>6940</v>
      </c>
      <c r="M315" s="44" t="s">
        <v>287</v>
      </c>
      <c r="N315" s="44" t="s">
        <v>7727</v>
      </c>
      <c r="O315" s="44" t="s">
        <v>8750</v>
      </c>
      <c r="P315" s="44" t="s">
        <v>7511</v>
      </c>
      <c r="Q315" s="44" t="s">
        <v>46</v>
      </c>
      <c r="R315" s="44" t="s">
        <v>46</v>
      </c>
      <c r="S315" s="44" t="s">
        <v>48</v>
      </c>
      <c r="T315" s="44" t="s">
        <v>46</v>
      </c>
      <c r="U315" s="44" t="s">
        <v>7415</v>
      </c>
      <c r="V315" s="44" t="s">
        <v>46</v>
      </c>
      <c r="W315" s="44" t="s">
        <v>46</v>
      </c>
      <c r="X315" s="44" t="s">
        <v>8725</v>
      </c>
      <c r="Y315" s="44" t="s">
        <v>6946</v>
      </c>
      <c r="Z315" s="44" t="s">
        <v>7540</v>
      </c>
      <c r="AA315" s="44" t="s">
        <v>8751</v>
      </c>
      <c r="AB315" s="44" t="s">
        <v>7514</v>
      </c>
      <c r="AC315" s="44" t="s">
        <v>46</v>
      </c>
      <c r="AD315" s="44" t="s">
        <v>46</v>
      </c>
      <c r="AE315" s="44" t="s">
        <v>6946</v>
      </c>
      <c r="AF315" s="44">
        <v>6.6</v>
      </c>
      <c r="AG315" s="44" t="s">
        <v>46</v>
      </c>
    </row>
    <row r="316" spans="1:33">
      <c r="A316" s="44" t="s">
        <v>6875</v>
      </c>
      <c r="B316" s="44" t="s">
        <v>7408</v>
      </c>
      <c r="C316" s="44" t="s">
        <v>482</v>
      </c>
      <c r="D316" s="44" t="s">
        <v>8752</v>
      </c>
      <c r="E316" s="44" t="s">
        <v>8753</v>
      </c>
      <c r="F316" s="44" t="s">
        <v>8754</v>
      </c>
      <c r="G316" s="44" t="s">
        <v>8755</v>
      </c>
      <c r="H316" s="44">
        <v>54490</v>
      </c>
      <c r="I316" s="44">
        <v>45500</v>
      </c>
      <c r="J316" s="44" t="s">
        <v>38</v>
      </c>
      <c r="K316" s="44" t="s">
        <v>8684</v>
      </c>
      <c r="L316" s="44" t="s">
        <v>6940</v>
      </c>
      <c r="M316" s="44" t="s">
        <v>287</v>
      </c>
      <c r="N316" s="44" t="s">
        <v>8756</v>
      </c>
      <c r="O316" s="44" t="s">
        <v>8750</v>
      </c>
      <c r="P316" s="44" t="s">
        <v>7511</v>
      </c>
      <c r="Q316" s="44" t="s">
        <v>46</v>
      </c>
      <c r="R316" s="44" t="s">
        <v>46</v>
      </c>
      <c r="S316" s="44" t="s">
        <v>48</v>
      </c>
      <c r="T316" s="44" t="s">
        <v>46</v>
      </c>
      <c r="U316" s="44" t="s">
        <v>7415</v>
      </c>
      <c r="V316" s="44" t="s">
        <v>46</v>
      </c>
      <c r="W316" s="44" t="s">
        <v>46</v>
      </c>
      <c r="X316" s="44" t="s">
        <v>8725</v>
      </c>
      <c r="Y316" s="44" t="s">
        <v>8719</v>
      </c>
      <c r="Z316" s="44" t="s">
        <v>7454</v>
      </c>
      <c r="AA316" s="44" t="s">
        <v>6997</v>
      </c>
      <c r="AB316" s="44" t="s">
        <v>7514</v>
      </c>
      <c r="AC316" s="44" t="s">
        <v>46</v>
      </c>
      <c r="AD316" s="44" t="s">
        <v>46</v>
      </c>
      <c r="AE316" s="44" t="s">
        <v>8719</v>
      </c>
      <c r="AF316" s="44">
        <v>7.5</v>
      </c>
      <c r="AG316" s="44" t="s">
        <v>46</v>
      </c>
    </row>
    <row r="317" spans="1:33">
      <c r="A317" s="44" t="s">
        <v>6875</v>
      </c>
      <c r="B317" s="44" t="s">
        <v>7408</v>
      </c>
      <c r="C317" s="44" t="s">
        <v>482</v>
      </c>
      <c r="D317" s="44" t="s">
        <v>8757</v>
      </c>
      <c r="E317" s="44" t="s">
        <v>8758</v>
      </c>
      <c r="F317" s="44" t="s">
        <v>8759</v>
      </c>
      <c r="G317" s="44" t="s">
        <v>8760</v>
      </c>
      <c r="H317" s="44">
        <v>20500</v>
      </c>
      <c r="I317" s="44">
        <v>18080</v>
      </c>
      <c r="J317" s="44" t="s">
        <v>38</v>
      </c>
      <c r="K317" s="44" t="s">
        <v>8684</v>
      </c>
      <c r="L317" s="44" t="s">
        <v>8761</v>
      </c>
      <c r="M317" s="44" t="s">
        <v>287</v>
      </c>
      <c r="N317" s="44" t="s">
        <v>7537</v>
      </c>
      <c r="O317" s="44" t="s">
        <v>8724</v>
      </c>
      <c r="P317" s="44" t="s">
        <v>7511</v>
      </c>
      <c r="Q317" s="44" t="s">
        <v>46</v>
      </c>
      <c r="R317" s="44" t="s">
        <v>46</v>
      </c>
      <c r="S317" s="44" t="s">
        <v>48</v>
      </c>
      <c r="T317" s="44" t="s">
        <v>46</v>
      </c>
      <c r="U317" s="44" t="s">
        <v>7415</v>
      </c>
      <c r="V317" s="44" t="s">
        <v>46</v>
      </c>
      <c r="W317" s="44" t="s">
        <v>46</v>
      </c>
      <c r="X317" s="44" t="s">
        <v>8762</v>
      </c>
      <c r="Y317" s="44" t="s">
        <v>7419</v>
      </c>
      <c r="Z317" s="44" t="s">
        <v>46</v>
      </c>
      <c r="AA317" s="44" t="s">
        <v>8726</v>
      </c>
      <c r="AB317" s="44" t="s">
        <v>7514</v>
      </c>
      <c r="AC317" s="44" t="s">
        <v>46</v>
      </c>
      <c r="AD317" s="44" t="s">
        <v>46</v>
      </c>
      <c r="AE317" s="44" t="s">
        <v>7419</v>
      </c>
      <c r="AF317" s="44">
        <v>2.4</v>
      </c>
      <c r="AG317" s="44" t="s">
        <v>46</v>
      </c>
    </row>
    <row r="318" spans="1:33">
      <c r="A318" s="44" t="s">
        <v>6875</v>
      </c>
      <c r="B318" s="44" t="s">
        <v>7408</v>
      </c>
      <c r="C318" s="44" t="s">
        <v>482</v>
      </c>
      <c r="D318" s="44" t="s">
        <v>8763</v>
      </c>
      <c r="E318" s="44" t="s">
        <v>8764</v>
      </c>
      <c r="F318" s="44" t="s">
        <v>8765</v>
      </c>
      <c r="G318" s="44" t="s">
        <v>8766</v>
      </c>
      <c r="H318" s="44">
        <v>23400</v>
      </c>
      <c r="I318" s="44">
        <v>19490</v>
      </c>
      <c r="J318" s="44" t="s">
        <v>38</v>
      </c>
      <c r="K318" s="44" t="s">
        <v>8684</v>
      </c>
      <c r="L318" s="44" t="s">
        <v>8761</v>
      </c>
      <c r="M318" s="44" t="s">
        <v>287</v>
      </c>
      <c r="N318" s="44" t="s">
        <v>7520</v>
      </c>
      <c r="O318" s="44" t="s">
        <v>8731</v>
      </c>
      <c r="P318" s="44" t="s">
        <v>7511</v>
      </c>
      <c r="Q318" s="44" t="s">
        <v>46</v>
      </c>
      <c r="R318" s="44" t="s">
        <v>46</v>
      </c>
      <c r="S318" s="44" t="s">
        <v>48</v>
      </c>
      <c r="T318" s="44" t="s">
        <v>46</v>
      </c>
      <c r="U318" s="44" t="s">
        <v>7415</v>
      </c>
      <c r="V318" s="44" t="s">
        <v>46</v>
      </c>
      <c r="W318" s="44" t="s">
        <v>46</v>
      </c>
      <c r="X318" s="44" t="s">
        <v>8762</v>
      </c>
      <c r="Y318" s="44" t="s">
        <v>7019</v>
      </c>
      <c r="Z318" s="44" t="s">
        <v>46</v>
      </c>
      <c r="AA318" s="44" t="s">
        <v>7513</v>
      </c>
      <c r="AB318" s="44" t="s">
        <v>46</v>
      </c>
      <c r="AC318" s="44" t="s">
        <v>46</v>
      </c>
      <c r="AD318" s="44" t="s">
        <v>46</v>
      </c>
      <c r="AE318" s="44" t="s">
        <v>7019</v>
      </c>
      <c r="AF318" s="44">
        <v>2.9</v>
      </c>
      <c r="AG318" s="44" t="s">
        <v>46</v>
      </c>
    </row>
    <row r="319" spans="1:33">
      <c r="A319" s="44" t="s">
        <v>6875</v>
      </c>
      <c r="B319" s="44" t="s">
        <v>7408</v>
      </c>
      <c r="C319" s="44" t="s">
        <v>482</v>
      </c>
      <c r="D319" s="44" t="s">
        <v>8767</v>
      </c>
      <c r="E319" s="44" t="s">
        <v>8768</v>
      </c>
      <c r="F319" s="44" t="s">
        <v>8769</v>
      </c>
      <c r="G319" s="44" t="s">
        <v>8770</v>
      </c>
      <c r="H319" s="44">
        <v>31490</v>
      </c>
      <c r="I319" s="44">
        <v>26500</v>
      </c>
      <c r="J319" s="44" t="s">
        <v>38</v>
      </c>
      <c r="K319" s="44" t="s">
        <v>8684</v>
      </c>
      <c r="L319" s="44" t="s">
        <v>8761</v>
      </c>
      <c r="M319" s="44" t="s">
        <v>287</v>
      </c>
      <c r="N319" s="44" t="s">
        <v>7710</v>
      </c>
      <c r="O319" s="44" t="s">
        <v>8731</v>
      </c>
      <c r="P319" s="44" t="s">
        <v>7511</v>
      </c>
      <c r="Q319" s="44" t="s">
        <v>46</v>
      </c>
      <c r="R319" s="44" t="s">
        <v>46</v>
      </c>
      <c r="S319" s="44" t="s">
        <v>48</v>
      </c>
      <c r="T319" s="44" t="s">
        <v>46</v>
      </c>
      <c r="U319" s="44" t="s">
        <v>7415</v>
      </c>
      <c r="V319" s="44" t="s">
        <v>46</v>
      </c>
      <c r="W319" s="44" t="s">
        <v>46</v>
      </c>
      <c r="X319" s="44" t="s">
        <v>8762</v>
      </c>
      <c r="Y319" s="44" t="s">
        <v>8699</v>
      </c>
      <c r="Z319" s="44" t="s">
        <v>46</v>
      </c>
      <c r="AA319" s="44" t="s">
        <v>7029</v>
      </c>
      <c r="AB319" s="44" t="s">
        <v>7514</v>
      </c>
      <c r="AC319" s="44" t="s">
        <v>46</v>
      </c>
      <c r="AD319" s="44" t="s">
        <v>46</v>
      </c>
      <c r="AE319" s="44" t="s">
        <v>8699</v>
      </c>
      <c r="AF319" s="44">
        <v>3.7</v>
      </c>
      <c r="AG319" s="44" t="s">
        <v>46</v>
      </c>
    </row>
    <row r="320" spans="1:33">
      <c r="A320" s="44" t="s">
        <v>6875</v>
      </c>
      <c r="B320" s="44" t="s">
        <v>7408</v>
      </c>
      <c r="C320" s="44" t="s">
        <v>482</v>
      </c>
      <c r="D320" s="44" t="s">
        <v>8771</v>
      </c>
      <c r="E320" s="44" t="s">
        <v>8772</v>
      </c>
      <c r="F320" s="44" t="s">
        <v>8773</v>
      </c>
      <c r="G320" s="44" t="s">
        <v>8774</v>
      </c>
      <c r="H320" s="44">
        <v>32900</v>
      </c>
      <c r="I320" s="44">
        <v>28900</v>
      </c>
      <c r="J320" s="44" t="s">
        <v>38</v>
      </c>
      <c r="K320" s="44" t="s">
        <v>8684</v>
      </c>
      <c r="L320" s="44" t="s">
        <v>8761</v>
      </c>
      <c r="M320" s="44" t="s">
        <v>287</v>
      </c>
      <c r="N320" s="44" t="s">
        <v>7897</v>
      </c>
      <c r="O320" s="44" t="s">
        <v>8731</v>
      </c>
      <c r="P320" s="44" t="s">
        <v>7511</v>
      </c>
      <c r="Q320" s="44" t="s">
        <v>46</v>
      </c>
      <c r="R320" s="44" t="s">
        <v>46</v>
      </c>
      <c r="S320" s="44" t="s">
        <v>46</v>
      </c>
      <c r="T320" s="44" t="s">
        <v>46</v>
      </c>
      <c r="U320" s="44" t="s">
        <v>7415</v>
      </c>
      <c r="V320" s="44" t="s">
        <v>46</v>
      </c>
      <c r="W320" s="44" t="s">
        <v>46</v>
      </c>
      <c r="X320" s="44" t="s">
        <v>8762</v>
      </c>
      <c r="Y320" s="44" t="s">
        <v>6926</v>
      </c>
      <c r="Z320" s="44" t="s">
        <v>46</v>
      </c>
      <c r="AA320" s="44" t="s">
        <v>7605</v>
      </c>
      <c r="AB320" s="44" t="s">
        <v>7514</v>
      </c>
      <c r="AC320" s="44" t="s">
        <v>46</v>
      </c>
      <c r="AD320" s="44" t="s">
        <v>46</v>
      </c>
      <c r="AE320" s="44" t="s">
        <v>6926</v>
      </c>
      <c r="AF320" s="44">
        <v>4.2</v>
      </c>
      <c r="AG320" s="44" t="s">
        <v>46</v>
      </c>
    </row>
    <row r="321" spans="1:33">
      <c r="A321" s="44" t="s">
        <v>6875</v>
      </c>
      <c r="B321" s="44" t="s">
        <v>7408</v>
      </c>
      <c r="C321" s="44" t="s">
        <v>482</v>
      </c>
      <c r="D321" s="44" t="s">
        <v>8775</v>
      </c>
      <c r="E321" s="44" t="s">
        <v>8776</v>
      </c>
      <c r="F321" s="44" t="s">
        <v>8777</v>
      </c>
      <c r="G321" s="44" t="s">
        <v>8778</v>
      </c>
      <c r="H321" s="44">
        <v>40000</v>
      </c>
      <c r="I321" s="44">
        <v>35800</v>
      </c>
      <c r="J321" s="44" t="s">
        <v>38</v>
      </c>
      <c r="K321" s="44" t="s">
        <v>8684</v>
      </c>
      <c r="L321" s="44" t="s">
        <v>8761</v>
      </c>
      <c r="M321" s="44" t="s">
        <v>287</v>
      </c>
      <c r="N321" s="44" t="s">
        <v>8779</v>
      </c>
      <c r="O321" s="44" t="s">
        <v>8744</v>
      </c>
      <c r="P321" s="44" t="s">
        <v>7511</v>
      </c>
      <c r="Q321" s="44" t="s">
        <v>46</v>
      </c>
      <c r="R321" s="44" t="s">
        <v>46</v>
      </c>
      <c r="S321" s="44" t="s">
        <v>48</v>
      </c>
      <c r="T321" s="44" t="s">
        <v>46</v>
      </c>
      <c r="U321" s="44" t="s">
        <v>7415</v>
      </c>
      <c r="V321" s="44" t="s">
        <v>46</v>
      </c>
      <c r="W321" s="44" t="s">
        <v>46</v>
      </c>
      <c r="X321" s="44" t="s">
        <v>8762</v>
      </c>
      <c r="Y321" s="44" t="s">
        <v>7298</v>
      </c>
      <c r="Z321" s="44" t="s">
        <v>46</v>
      </c>
      <c r="AA321" s="44" t="s">
        <v>8745</v>
      </c>
      <c r="AB321" s="44" t="s">
        <v>7514</v>
      </c>
      <c r="AC321" s="44" t="s">
        <v>46</v>
      </c>
      <c r="AD321" s="44" t="s">
        <v>46</v>
      </c>
      <c r="AE321" s="44" t="s">
        <v>7298</v>
      </c>
      <c r="AF321" s="44">
        <v>5.2</v>
      </c>
      <c r="AG321" s="44" t="s">
        <v>46</v>
      </c>
    </row>
    <row r="322" spans="1:33">
      <c r="A322" s="44" t="s">
        <v>6875</v>
      </c>
      <c r="B322" s="44" t="s">
        <v>7408</v>
      </c>
      <c r="C322" s="44" t="s">
        <v>482</v>
      </c>
      <c r="D322" s="44" t="s">
        <v>8780</v>
      </c>
      <c r="E322" s="44" t="s">
        <v>8781</v>
      </c>
      <c r="F322" s="44" t="s">
        <v>8782</v>
      </c>
      <c r="G322" s="44" t="s">
        <v>8783</v>
      </c>
      <c r="H322" s="44">
        <v>47900</v>
      </c>
      <c r="I322" s="44">
        <v>39998</v>
      </c>
      <c r="J322" s="44" t="s">
        <v>38</v>
      </c>
      <c r="K322" s="44" t="s">
        <v>8684</v>
      </c>
      <c r="L322" s="44" t="s">
        <v>8761</v>
      </c>
      <c r="M322" s="44" t="s">
        <v>287</v>
      </c>
      <c r="N322" s="44" t="s">
        <v>7727</v>
      </c>
      <c r="O322" s="44" t="s">
        <v>8750</v>
      </c>
      <c r="P322" s="44" t="s">
        <v>7511</v>
      </c>
      <c r="Q322" s="44" t="s">
        <v>46</v>
      </c>
      <c r="R322" s="44" t="s">
        <v>46</v>
      </c>
      <c r="S322" s="44" t="s">
        <v>48</v>
      </c>
      <c r="T322" s="44" t="s">
        <v>46</v>
      </c>
      <c r="U322" s="44" t="s">
        <v>7415</v>
      </c>
      <c r="V322" s="44" t="s">
        <v>46</v>
      </c>
      <c r="W322" s="44" t="s">
        <v>46</v>
      </c>
      <c r="X322" s="44" t="s">
        <v>8762</v>
      </c>
      <c r="Y322" s="44" t="s">
        <v>7547</v>
      </c>
      <c r="Z322" s="44" t="s">
        <v>46</v>
      </c>
      <c r="AA322" s="44" t="s">
        <v>8751</v>
      </c>
      <c r="AB322" s="44" t="s">
        <v>7514</v>
      </c>
      <c r="AC322" s="44" t="s">
        <v>46</v>
      </c>
      <c r="AD322" s="44" t="s">
        <v>46</v>
      </c>
      <c r="AE322" s="44" t="s">
        <v>7547</v>
      </c>
      <c r="AF322" s="44">
        <v>6.6</v>
      </c>
      <c r="AG322" s="44" t="s">
        <v>46</v>
      </c>
    </row>
    <row r="323" spans="1:33">
      <c r="A323" s="44" t="s">
        <v>6875</v>
      </c>
      <c r="B323" s="44" t="s">
        <v>7408</v>
      </c>
      <c r="C323" s="44" t="s">
        <v>482</v>
      </c>
      <c r="D323" s="44" t="s">
        <v>8784</v>
      </c>
      <c r="E323" s="44" t="s">
        <v>8785</v>
      </c>
      <c r="F323" s="44" t="s">
        <v>8786</v>
      </c>
      <c r="G323" s="44" t="s">
        <v>8787</v>
      </c>
      <c r="H323" s="44">
        <v>53490</v>
      </c>
      <c r="I323" s="44">
        <v>45000</v>
      </c>
      <c r="J323" s="44" t="s">
        <v>38</v>
      </c>
      <c r="K323" s="44" t="s">
        <v>8684</v>
      </c>
      <c r="L323" s="44" t="s">
        <v>8761</v>
      </c>
      <c r="M323" s="44" t="s">
        <v>287</v>
      </c>
      <c r="N323" s="44" t="s">
        <v>7734</v>
      </c>
      <c r="O323" s="44" t="s">
        <v>8750</v>
      </c>
      <c r="P323" s="44" t="s">
        <v>7511</v>
      </c>
      <c r="Q323" s="44" t="s">
        <v>46</v>
      </c>
      <c r="R323" s="44" t="s">
        <v>46</v>
      </c>
      <c r="S323" s="44" t="s">
        <v>48</v>
      </c>
      <c r="T323" s="44" t="s">
        <v>46</v>
      </c>
      <c r="U323" s="44" t="s">
        <v>7415</v>
      </c>
      <c r="V323" s="44" t="s">
        <v>46</v>
      </c>
      <c r="W323" s="44" t="s">
        <v>46</v>
      </c>
      <c r="X323" s="44" t="s">
        <v>8762</v>
      </c>
      <c r="Y323" s="44" t="s">
        <v>8719</v>
      </c>
      <c r="Z323" s="44" t="s">
        <v>46</v>
      </c>
      <c r="AA323" s="44" t="s">
        <v>6997</v>
      </c>
      <c r="AB323" s="44" t="s">
        <v>7514</v>
      </c>
      <c r="AC323" s="44" t="s">
        <v>46</v>
      </c>
      <c r="AD323" s="44" t="s">
        <v>46</v>
      </c>
      <c r="AE323" s="44" t="s">
        <v>8719</v>
      </c>
      <c r="AF323" s="44">
        <v>7.5</v>
      </c>
      <c r="AG323" s="44" t="s">
        <v>46</v>
      </c>
    </row>
    <row r="324" spans="1:33">
      <c r="A324" s="44" t="s">
        <v>6875</v>
      </c>
      <c r="B324" s="44" t="s">
        <v>7523</v>
      </c>
      <c r="C324" s="44" t="s">
        <v>741</v>
      </c>
      <c r="D324" s="44" t="s">
        <v>8788</v>
      </c>
      <c r="E324" s="44" t="s">
        <v>8789</v>
      </c>
      <c r="F324" s="44" t="s">
        <v>8790</v>
      </c>
      <c r="G324" s="44" t="s">
        <v>8791</v>
      </c>
      <c r="H324" s="44">
        <v>40700</v>
      </c>
      <c r="I324" s="44">
        <v>39300</v>
      </c>
      <c r="J324" s="44" t="s">
        <v>38</v>
      </c>
      <c r="K324" s="44" t="s">
        <v>7942</v>
      </c>
      <c r="L324" s="44" t="s">
        <v>7070</v>
      </c>
      <c r="M324" s="44" t="s">
        <v>287</v>
      </c>
      <c r="N324" s="44" t="s">
        <v>6924</v>
      </c>
      <c r="O324" s="44" t="s">
        <v>8792</v>
      </c>
      <c r="P324" s="44" t="s">
        <v>7944</v>
      </c>
      <c r="Q324" s="44" t="s">
        <v>6885</v>
      </c>
      <c r="R324" s="44" t="s">
        <v>63</v>
      </c>
      <c r="S324" s="44" t="s">
        <v>6886</v>
      </c>
      <c r="T324" s="44" t="s">
        <v>46</v>
      </c>
      <c r="U324" s="44" t="s">
        <v>46</v>
      </c>
      <c r="V324" s="44" t="s">
        <v>46</v>
      </c>
      <c r="W324" s="44" t="s">
        <v>46</v>
      </c>
      <c r="X324" s="44" t="s">
        <v>7945</v>
      </c>
      <c r="Y324" s="44" t="s">
        <v>6974</v>
      </c>
      <c r="Z324" s="44" t="s">
        <v>6974</v>
      </c>
      <c r="AA324" s="44" t="s">
        <v>7946</v>
      </c>
      <c r="AB324" s="44" t="s">
        <v>46</v>
      </c>
      <c r="AC324" s="44" t="s">
        <v>46</v>
      </c>
      <c r="AD324" s="44" t="s">
        <v>46</v>
      </c>
      <c r="AE324" s="44" t="s">
        <v>6974</v>
      </c>
      <c r="AF324" s="44">
        <v>4.0999999999999996</v>
      </c>
      <c r="AG324" s="44">
        <v>2000</v>
      </c>
    </row>
    <row r="325" spans="1:33">
      <c r="A325" s="44" t="s">
        <v>6875</v>
      </c>
      <c r="B325" s="44" t="s">
        <v>7523</v>
      </c>
      <c r="C325" s="44" t="s">
        <v>741</v>
      </c>
      <c r="D325" s="44" t="s">
        <v>8793</v>
      </c>
      <c r="E325" s="44" t="s">
        <v>8794</v>
      </c>
      <c r="F325" s="44" t="s">
        <v>8795</v>
      </c>
      <c r="G325" s="44" t="s">
        <v>8796</v>
      </c>
      <c r="H325" s="44">
        <v>45500</v>
      </c>
      <c r="I325" s="44">
        <v>43800</v>
      </c>
      <c r="J325" s="44" t="s">
        <v>38</v>
      </c>
      <c r="K325" s="44" t="s">
        <v>7942</v>
      </c>
      <c r="L325" s="44" t="s">
        <v>7070</v>
      </c>
      <c r="M325" s="44" t="s">
        <v>287</v>
      </c>
      <c r="N325" s="44" t="s">
        <v>7604</v>
      </c>
      <c r="O325" s="44" t="s">
        <v>8792</v>
      </c>
      <c r="P325" s="44" t="s">
        <v>7944</v>
      </c>
      <c r="Q325" s="44" t="s">
        <v>6885</v>
      </c>
      <c r="R325" s="44" t="s">
        <v>63</v>
      </c>
      <c r="S325" s="44" t="s">
        <v>6886</v>
      </c>
      <c r="T325" s="44" t="s">
        <v>46</v>
      </c>
      <c r="U325" s="44" t="s">
        <v>46</v>
      </c>
      <c r="V325" s="44" t="s">
        <v>46</v>
      </c>
      <c r="W325" s="44" t="s">
        <v>46</v>
      </c>
      <c r="X325" s="44" t="s">
        <v>7945</v>
      </c>
      <c r="Y325" s="44" t="s">
        <v>6981</v>
      </c>
      <c r="Z325" s="44" t="s">
        <v>6981</v>
      </c>
      <c r="AA325" s="44" t="s">
        <v>7951</v>
      </c>
      <c r="AB325" s="44" t="s">
        <v>46</v>
      </c>
      <c r="AC325" s="44" t="s">
        <v>46</v>
      </c>
      <c r="AD325" s="44" t="s">
        <v>46</v>
      </c>
      <c r="AE325" s="44" t="s">
        <v>6981</v>
      </c>
      <c r="AF325" s="44">
        <v>5</v>
      </c>
      <c r="AG325" s="44">
        <v>2000</v>
      </c>
    </row>
    <row r="326" spans="1:33">
      <c r="A326" s="44" t="s">
        <v>6875</v>
      </c>
      <c r="B326" s="44" t="s">
        <v>7523</v>
      </c>
      <c r="C326" s="44" t="s">
        <v>741</v>
      </c>
      <c r="D326" s="44" t="s">
        <v>8797</v>
      </c>
      <c r="E326" s="44" t="s">
        <v>8798</v>
      </c>
      <c r="F326" s="44" t="s">
        <v>8799</v>
      </c>
      <c r="G326" s="44" t="s">
        <v>8800</v>
      </c>
      <c r="H326" s="44">
        <v>40700</v>
      </c>
      <c r="I326" s="44">
        <v>39300</v>
      </c>
      <c r="J326" s="44" t="s">
        <v>367</v>
      </c>
      <c r="K326" s="44" t="s">
        <v>7942</v>
      </c>
      <c r="L326" s="44" t="s">
        <v>7070</v>
      </c>
      <c r="M326" s="44" t="s">
        <v>287</v>
      </c>
      <c r="N326" s="44" t="s">
        <v>6924</v>
      </c>
      <c r="O326" s="44" t="s">
        <v>8792</v>
      </c>
      <c r="P326" s="44" t="s">
        <v>7944</v>
      </c>
      <c r="Q326" s="44" t="s">
        <v>6885</v>
      </c>
      <c r="R326" s="44" t="s">
        <v>63</v>
      </c>
      <c r="S326" s="44" t="s">
        <v>6886</v>
      </c>
      <c r="T326" s="44" t="s">
        <v>46</v>
      </c>
      <c r="U326" s="44" t="s">
        <v>46</v>
      </c>
      <c r="V326" s="44" t="s">
        <v>46</v>
      </c>
      <c r="W326" s="44" t="s">
        <v>46</v>
      </c>
      <c r="X326" s="44" t="s">
        <v>7945</v>
      </c>
      <c r="Y326" s="44" t="s">
        <v>6974</v>
      </c>
      <c r="Z326" s="44" t="s">
        <v>6974</v>
      </c>
      <c r="AA326" s="44" t="s">
        <v>7946</v>
      </c>
      <c r="AB326" s="44" t="s">
        <v>46</v>
      </c>
      <c r="AC326" s="44" t="s">
        <v>46</v>
      </c>
      <c r="AD326" s="44" t="s">
        <v>46</v>
      </c>
      <c r="AE326" s="44" t="s">
        <v>6974</v>
      </c>
      <c r="AF326" s="44">
        <v>4.0999999999999996</v>
      </c>
      <c r="AG326" s="44">
        <v>2000</v>
      </c>
    </row>
    <row r="327" spans="1:33">
      <c r="A327" s="44" t="s">
        <v>6875</v>
      </c>
      <c r="B327" s="44" t="s">
        <v>7523</v>
      </c>
      <c r="C327" s="44" t="s">
        <v>741</v>
      </c>
      <c r="D327" s="44" t="s">
        <v>8801</v>
      </c>
      <c r="E327" s="44" t="s">
        <v>8802</v>
      </c>
      <c r="F327" s="44" t="s">
        <v>8803</v>
      </c>
      <c r="G327" s="44" t="s">
        <v>8804</v>
      </c>
      <c r="H327" s="44">
        <v>54700</v>
      </c>
      <c r="I327" s="44">
        <v>52600</v>
      </c>
      <c r="J327" s="44" t="s">
        <v>367</v>
      </c>
      <c r="K327" s="44" t="s">
        <v>7942</v>
      </c>
      <c r="L327" s="44" t="s">
        <v>7070</v>
      </c>
      <c r="M327" s="44" t="s">
        <v>287</v>
      </c>
      <c r="N327" s="44" t="s">
        <v>6980</v>
      </c>
      <c r="O327" s="44" t="s">
        <v>8792</v>
      </c>
      <c r="P327" s="44" t="s">
        <v>7944</v>
      </c>
      <c r="Q327" s="44" t="s">
        <v>6885</v>
      </c>
      <c r="R327" s="44" t="s">
        <v>63</v>
      </c>
      <c r="S327" s="44" t="s">
        <v>6886</v>
      </c>
      <c r="T327" s="44" t="s">
        <v>46</v>
      </c>
      <c r="U327" s="44" t="s">
        <v>46</v>
      </c>
      <c r="V327" s="44" t="s">
        <v>46</v>
      </c>
      <c r="W327" s="44" t="s">
        <v>46</v>
      </c>
      <c r="X327" s="44" t="s">
        <v>7945</v>
      </c>
      <c r="Y327" s="44" t="s">
        <v>6958</v>
      </c>
      <c r="Z327" s="44" t="s">
        <v>6958</v>
      </c>
      <c r="AA327" s="44" t="s">
        <v>7956</v>
      </c>
      <c r="AB327" s="44" t="s">
        <v>46</v>
      </c>
      <c r="AC327" s="44" t="s">
        <v>46</v>
      </c>
      <c r="AD327" s="44" t="s">
        <v>46</v>
      </c>
      <c r="AE327" s="44" t="s">
        <v>6958</v>
      </c>
      <c r="AF327" s="44">
        <v>6</v>
      </c>
      <c r="AG327" s="44">
        <v>2000</v>
      </c>
    </row>
    <row r="328" spans="1:33">
      <c r="A328" s="44" t="s">
        <v>6875</v>
      </c>
      <c r="B328" s="44" t="s">
        <v>7813</v>
      </c>
      <c r="C328" s="44" t="s">
        <v>7814</v>
      </c>
      <c r="D328" s="44" t="s">
        <v>8805</v>
      </c>
      <c r="E328" s="44" t="s">
        <v>8806</v>
      </c>
      <c r="F328" s="44" t="s">
        <v>8807</v>
      </c>
      <c r="G328" s="44" t="s">
        <v>8808</v>
      </c>
      <c r="H328" s="44">
        <v>29800</v>
      </c>
      <c r="I328" s="44">
        <v>26012</v>
      </c>
      <c r="J328" s="44" t="s">
        <v>38</v>
      </c>
      <c r="K328" s="44" t="s">
        <v>8809</v>
      </c>
      <c r="L328" s="44" t="s">
        <v>6940</v>
      </c>
      <c r="M328" s="44" t="s">
        <v>287</v>
      </c>
      <c r="N328" s="44" t="s">
        <v>7615</v>
      </c>
      <c r="O328" s="44" t="s">
        <v>8810</v>
      </c>
      <c r="P328" s="44" t="s">
        <v>7822</v>
      </c>
      <c r="Q328" s="44" t="s">
        <v>6885</v>
      </c>
      <c r="R328" s="44" t="s">
        <v>63</v>
      </c>
      <c r="S328" s="44" t="s">
        <v>48</v>
      </c>
      <c r="T328" s="44" t="s">
        <v>1019</v>
      </c>
      <c r="U328" s="44" t="s">
        <v>7823</v>
      </c>
      <c r="V328" s="44" t="s">
        <v>7824</v>
      </c>
      <c r="W328" s="44" t="s">
        <v>7825</v>
      </c>
      <c r="X328" s="44" t="s">
        <v>8811</v>
      </c>
      <c r="Y328" s="44" t="s">
        <v>6902</v>
      </c>
      <c r="Z328" s="44" t="s">
        <v>7231</v>
      </c>
      <c r="AA328" s="44" t="s">
        <v>7051</v>
      </c>
      <c r="AB328" s="44" t="s">
        <v>7827</v>
      </c>
      <c r="AC328" s="44" t="s">
        <v>46</v>
      </c>
      <c r="AD328" s="44" t="s">
        <v>46</v>
      </c>
      <c r="AE328" s="44" t="s">
        <v>6902</v>
      </c>
      <c r="AF328" s="44">
        <v>2.2000000000000002</v>
      </c>
      <c r="AG328" s="44">
        <v>1600</v>
      </c>
    </row>
    <row r="329" spans="1:33">
      <c r="A329" s="44" t="s">
        <v>6875</v>
      </c>
      <c r="B329" s="44" t="s">
        <v>7813</v>
      </c>
      <c r="C329" s="44" t="s">
        <v>7814</v>
      </c>
      <c r="D329" s="44" t="s">
        <v>8812</v>
      </c>
      <c r="E329" s="44" t="s">
        <v>8813</v>
      </c>
      <c r="F329" s="44" t="s">
        <v>8814</v>
      </c>
      <c r="G329" s="44" t="s">
        <v>8815</v>
      </c>
      <c r="H329" s="44">
        <v>34500</v>
      </c>
      <c r="I329" s="44">
        <v>30430</v>
      </c>
      <c r="J329" s="44" t="s">
        <v>38</v>
      </c>
      <c r="K329" s="44" t="s">
        <v>8809</v>
      </c>
      <c r="L329" s="44" t="s">
        <v>6940</v>
      </c>
      <c r="M329" s="44" t="s">
        <v>287</v>
      </c>
      <c r="N329" s="44" t="s">
        <v>6897</v>
      </c>
      <c r="O329" s="44" t="s">
        <v>8810</v>
      </c>
      <c r="P329" s="44" t="s">
        <v>7822</v>
      </c>
      <c r="Q329" s="44" t="s">
        <v>6885</v>
      </c>
      <c r="R329" s="44" t="s">
        <v>63</v>
      </c>
      <c r="S329" s="44" t="s">
        <v>48</v>
      </c>
      <c r="T329" s="44" t="s">
        <v>1019</v>
      </c>
      <c r="U329" s="44" t="s">
        <v>7823</v>
      </c>
      <c r="V329" s="44" t="s">
        <v>7824</v>
      </c>
      <c r="W329" s="44" t="s">
        <v>7825</v>
      </c>
      <c r="X329" s="44" t="s">
        <v>8811</v>
      </c>
      <c r="Y329" s="44" t="s">
        <v>6944</v>
      </c>
      <c r="Z329" s="44" t="s">
        <v>8816</v>
      </c>
      <c r="AA329" s="44" t="s">
        <v>7588</v>
      </c>
      <c r="AB329" s="44" t="s">
        <v>7827</v>
      </c>
      <c r="AC329" s="44" t="s">
        <v>46</v>
      </c>
      <c r="AD329" s="44" t="s">
        <v>46</v>
      </c>
      <c r="AE329" s="44" t="s">
        <v>6944</v>
      </c>
      <c r="AF329" s="44">
        <v>2.8</v>
      </c>
      <c r="AG329" s="44">
        <v>1600</v>
      </c>
    </row>
    <row r="330" spans="1:33">
      <c r="A330" s="44" t="s">
        <v>6875</v>
      </c>
      <c r="B330" s="44" t="s">
        <v>7813</v>
      </c>
      <c r="C330" s="44" t="s">
        <v>7814</v>
      </c>
      <c r="D330" s="44" t="s">
        <v>8817</v>
      </c>
      <c r="E330" s="44" t="s">
        <v>8818</v>
      </c>
      <c r="F330" s="44" t="s">
        <v>8819</v>
      </c>
      <c r="G330" s="44" t="s">
        <v>8820</v>
      </c>
      <c r="H330" s="44">
        <v>38100</v>
      </c>
      <c r="I330" s="44">
        <v>33814</v>
      </c>
      <c r="J330" s="44" t="s">
        <v>38</v>
      </c>
      <c r="K330" s="44" t="s">
        <v>7819</v>
      </c>
      <c r="L330" s="44" t="s">
        <v>6940</v>
      </c>
      <c r="M330" s="44" t="s">
        <v>287</v>
      </c>
      <c r="N330" s="44" t="s">
        <v>6908</v>
      </c>
      <c r="O330" s="44" t="s">
        <v>8810</v>
      </c>
      <c r="P330" s="44" t="s">
        <v>7822</v>
      </c>
      <c r="Q330" s="44" t="s">
        <v>6885</v>
      </c>
      <c r="R330" s="44" t="s">
        <v>63</v>
      </c>
      <c r="S330" s="44" t="s">
        <v>48</v>
      </c>
      <c r="T330" s="44" t="s">
        <v>1019</v>
      </c>
      <c r="U330" s="44" t="s">
        <v>7823</v>
      </c>
      <c r="V330" s="44" t="s">
        <v>7824</v>
      </c>
      <c r="W330" s="44" t="s">
        <v>7825</v>
      </c>
      <c r="X330" s="44" t="s">
        <v>8811</v>
      </c>
      <c r="Y330" s="44" t="s">
        <v>7644</v>
      </c>
      <c r="Z330" s="44" t="s">
        <v>8699</v>
      </c>
      <c r="AA330" s="44" t="s">
        <v>7855</v>
      </c>
      <c r="AB330" s="44" t="s">
        <v>7827</v>
      </c>
      <c r="AC330" s="44" t="s">
        <v>46</v>
      </c>
      <c r="AD330" s="44" t="s">
        <v>46</v>
      </c>
      <c r="AE330" s="44" t="s">
        <v>7644</v>
      </c>
      <c r="AF330" s="44">
        <v>3.5</v>
      </c>
      <c r="AG330" s="44">
        <v>1600</v>
      </c>
    </row>
    <row r="331" spans="1:33">
      <c r="A331" s="44" t="s">
        <v>6875</v>
      </c>
      <c r="B331" s="44" t="s">
        <v>7813</v>
      </c>
      <c r="C331" s="44" t="s">
        <v>7814</v>
      </c>
      <c r="D331" s="44" t="s">
        <v>8821</v>
      </c>
      <c r="E331" s="44" t="s">
        <v>8822</v>
      </c>
      <c r="F331" s="44" t="s">
        <v>8823</v>
      </c>
      <c r="G331" s="44" t="s">
        <v>8824</v>
      </c>
      <c r="H331" s="44">
        <v>45900</v>
      </c>
      <c r="I331" s="44">
        <v>41146</v>
      </c>
      <c r="J331" s="44" t="s">
        <v>38</v>
      </c>
      <c r="K331" s="44" t="s">
        <v>7819</v>
      </c>
      <c r="L331" s="44" t="s">
        <v>6940</v>
      </c>
      <c r="M331" s="44" t="s">
        <v>287</v>
      </c>
      <c r="N331" s="44" t="s">
        <v>6916</v>
      </c>
      <c r="O331" s="44" t="s">
        <v>8810</v>
      </c>
      <c r="P331" s="44" t="s">
        <v>7822</v>
      </c>
      <c r="Q331" s="44" t="s">
        <v>6885</v>
      </c>
      <c r="R331" s="44" t="s">
        <v>63</v>
      </c>
      <c r="S331" s="44" t="s">
        <v>48</v>
      </c>
      <c r="T331" s="44" t="s">
        <v>1019</v>
      </c>
      <c r="U331" s="44" t="s">
        <v>7823</v>
      </c>
      <c r="V331" s="44" t="s">
        <v>7824</v>
      </c>
      <c r="W331" s="44" t="s">
        <v>7825</v>
      </c>
      <c r="X331" s="44" t="s">
        <v>8825</v>
      </c>
      <c r="Y331" s="44" t="s">
        <v>6974</v>
      </c>
      <c r="Z331" s="44" t="s">
        <v>7222</v>
      </c>
      <c r="AA331" s="44" t="s">
        <v>8093</v>
      </c>
      <c r="AB331" s="44" t="s">
        <v>7827</v>
      </c>
      <c r="AC331" s="44" t="s">
        <v>46</v>
      </c>
      <c r="AD331" s="44" t="s">
        <v>46</v>
      </c>
      <c r="AE331" s="44" t="s">
        <v>6974</v>
      </c>
      <c r="AF331" s="44">
        <v>4.0999999999999996</v>
      </c>
      <c r="AG331" s="44">
        <v>2000</v>
      </c>
    </row>
    <row r="332" spans="1:33">
      <c r="A332" s="44" t="s">
        <v>6875</v>
      </c>
      <c r="B332" s="44" t="s">
        <v>7813</v>
      </c>
      <c r="C332" s="44" t="s">
        <v>7814</v>
      </c>
      <c r="D332" s="44" t="s">
        <v>8826</v>
      </c>
      <c r="E332" s="44" t="s">
        <v>8827</v>
      </c>
      <c r="F332" s="44" t="s">
        <v>8828</v>
      </c>
      <c r="G332" s="44" t="s">
        <v>8829</v>
      </c>
      <c r="H332" s="44">
        <v>53500</v>
      </c>
      <c r="I332" s="44">
        <v>48450</v>
      </c>
      <c r="J332" s="44" t="s">
        <v>38</v>
      </c>
      <c r="K332" s="44" t="s">
        <v>7819</v>
      </c>
      <c r="L332" s="44" t="s">
        <v>6940</v>
      </c>
      <c r="M332" s="44" t="s">
        <v>287</v>
      </c>
      <c r="N332" s="44" t="s">
        <v>8830</v>
      </c>
      <c r="O332" s="44" t="s">
        <v>8831</v>
      </c>
      <c r="P332" s="44" t="s">
        <v>7822</v>
      </c>
      <c r="Q332" s="44" t="s">
        <v>6885</v>
      </c>
      <c r="R332" s="44" t="s">
        <v>63</v>
      </c>
      <c r="S332" s="44" t="s">
        <v>48</v>
      </c>
      <c r="T332" s="44" t="s">
        <v>1019</v>
      </c>
      <c r="U332" s="44" t="s">
        <v>7823</v>
      </c>
      <c r="V332" s="44" t="s">
        <v>7824</v>
      </c>
      <c r="W332" s="44" t="s">
        <v>7825</v>
      </c>
      <c r="X332" s="44" t="s">
        <v>8825</v>
      </c>
      <c r="Y332" s="44" t="s">
        <v>6981</v>
      </c>
      <c r="Z332" s="44" t="s">
        <v>6957</v>
      </c>
      <c r="AA332" s="44" t="s">
        <v>7036</v>
      </c>
      <c r="AB332" s="44" t="s">
        <v>7827</v>
      </c>
      <c r="AC332" s="44" t="s">
        <v>46</v>
      </c>
      <c r="AD332" s="44" t="s">
        <v>46</v>
      </c>
      <c r="AE332" s="44" t="s">
        <v>6981</v>
      </c>
      <c r="AF332" s="44">
        <v>5</v>
      </c>
      <c r="AG332" s="44">
        <v>2000</v>
      </c>
    </row>
    <row r="333" spans="1:33">
      <c r="A333" s="44" t="s">
        <v>6875</v>
      </c>
      <c r="B333" s="44" t="s">
        <v>7813</v>
      </c>
      <c r="C333" s="44" t="s">
        <v>7814</v>
      </c>
      <c r="D333" s="44" t="s">
        <v>8832</v>
      </c>
      <c r="E333" s="44" t="s">
        <v>8833</v>
      </c>
      <c r="F333" s="44" t="s">
        <v>8834</v>
      </c>
      <c r="G333" s="44" t="s">
        <v>8835</v>
      </c>
      <c r="H333" s="44">
        <v>60900</v>
      </c>
      <c r="I333" s="44">
        <v>55500</v>
      </c>
      <c r="J333" s="44" t="s">
        <v>38</v>
      </c>
      <c r="K333" s="44" t="s">
        <v>7819</v>
      </c>
      <c r="L333" s="44" t="s">
        <v>6940</v>
      </c>
      <c r="M333" s="44" t="s">
        <v>287</v>
      </c>
      <c r="N333" s="44" t="s">
        <v>8836</v>
      </c>
      <c r="O333" s="44" t="s">
        <v>8831</v>
      </c>
      <c r="P333" s="44" t="s">
        <v>7822</v>
      </c>
      <c r="Q333" s="44" t="s">
        <v>6885</v>
      </c>
      <c r="R333" s="44" t="s">
        <v>63</v>
      </c>
      <c r="S333" s="44" t="s">
        <v>48</v>
      </c>
      <c r="T333" s="44" t="s">
        <v>1019</v>
      </c>
      <c r="U333" s="44" t="s">
        <v>7823</v>
      </c>
      <c r="V333" s="44" t="s">
        <v>7824</v>
      </c>
      <c r="W333" s="44" t="s">
        <v>7825</v>
      </c>
      <c r="X333" s="44" t="s">
        <v>8825</v>
      </c>
      <c r="Y333" s="44" t="s">
        <v>6958</v>
      </c>
      <c r="Z333" s="44" t="s">
        <v>7263</v>
      </c>
      <c r="AA333" s="44" t="s">
        <v>7605</v>
      </c>
      <c r="AB333" s="44" t="s">
        <v>7827</v>
      </c>
      <c r="AC333" s="44" t="s">
        <v>46</v>
      </c>
      <c r="AD333" s="44" t="s">
        <v>46</v>
      </c>
      <c r="AE333" s="44" t="s">
        <v>6958</v>
      </c>
      <c r="AF333" s="44">
        <v>6</v>
      </c>
      <c r="AG333" s="44">
        <v>2000</v>
      </c>
    </row>
    <row r="334" spans="1:33">
      <c r="A334" s="44" t="s">
        <v>6875</v>
      </c>
      <c r="B334" s="44" t="s">
        <v>7813</v>
      </c>
      <c r="C334" s="44" t="s">
        <v>7814</v>
      </c>
      <c r="D334" s="44" t="s">
        <v>8837</v>
      </c>
      <c r="E334" s="44" t="s">
        <v>8838</v>
      </c>
      <c r="F334" s="44" t="s">
        <v>8839</v>
      </c>
      <c r="G334" s="44" t="s">
        <v>8840</v>
      </c>
      <c r="H334" s="44">
        <v>68200</v>
      </c>
      <c r="I334" s="44">
        <v>62300</v>
      </c>
      <c r="J334" s="44" t="s">
        <v>38</v>
      </c>
      <c r="K334" s="44" t="s">
        <v>7819</v>
      </c>
      <c r="L334" s="44" t="s">
        <v>6940</v>
      </c>
      <c r="M334" s="44" t="s">
        <v>287</v>
      </c>
      <c r="N334" s="44" t="s">
        <v>8841</v>
      </c>
      <c r="O334" s="44" t="s">
        <v>8842</v>
      </c>
      <c r="P334" s="44" t="s">
        <v>7822</v>
      </c>
      <c r="Q334" s="44" t="s">
        <v>6885</v>
      </c>
      <c r="R334" s="44" t="s">
        <v>63</v>
      </c>
      <c r="S334" s="44" t="s">
        <v>48</v>
      </c>
      <c r="T334" s="44" t="s">
        <v>1019</v>
      </c>
      <c r="U334" s="44" t="s">
        <v>7823</v>
      </c>
      <c r="V334" s="44" t="s">
        <v>7824</v>
      </c>
      <c r="W334" s="44" t="s">
        <v>7825</v>
      </c>
      <c r="X334" s="44" t="s">
        <v>8825</v>
      </c>
      <c r="Y334" s="44" t="s">
        <v>6988</v>
      </c>
      <c r="Z334" s="44" t="s">
        <v>7454</v>
      </c>
      <c r="AA334" s="44" t="s">
        <v>6997</v>
      </c>
      <c r="AB334" s="44" t="s">
        <v>7827</v>
      </c>
      <c r="AC334" s="44" t="s">
        <v>46</v>
      </c>
      <c r="AD334" s="44" t="s">
        <v>46</v>
      </c>
      <c r="AE334" s="44" t="s">
        <v>6988</v>
      </c>
      <c r="AF334" s="44">
        <v>7.2</v>
      </c>
      <c r="AG334" s="44">
        <v>2000</v>
      </c>
    </row>
    <row r="335" spans="1:33">
      <c r="A335" s="44" t="s">
        <v>6875</v>
      </c>
      <c r="B335" s="44" t="s">
        <v>7813</v>
      </c>
      <c r="C335" s="44" t="s">
        <v>7814</v>
      </c>
      <c r="D335" s="44" t="s">
        <v>8843</v>
      </c>
      <c r="E335" s="44" t="s">
        <v>8844</v>
      </c>
      <c r="F335" s="44" t="s">
        <v>8845</v>
      </c>
      <c r="G335" s="44" t="s">
        <v>8846</v>
      </c>
      <c r="H335" s="44">
        <v>82600</v>
      </c>
      <c r="I335" s="44">
        <v>75850</v>
      </c>
      <c r="J335" s="44" t="s">
        <v>38</v>
      </c>
      <c r="K335" s="44" t="s">
        <v>7819</v>
      </c>
      <c r="L335" s="44" t="s">
        <v>6940</v>
      </c>
      <c r="M335" s="44" t="s">
        <v>287</v>
      </c>
      <c r="N335" s="44" t="s">
        <v>8847</v>
      </c>
      <c r="O335" s="44" t="s">
        <v>8848</v>
      </c>
      <c r="P335" s="44" t="s">
        <v>7822</v>
      </c>
      <c r="Q335" s="44" t="s">
        <v>6885</v>
      </c>
      <c r="R335" s="44" t="s">
        <v>63</v>
      </c>
      <c r="S335" s="44" t="s">
        <v>48</v>
      </c>
      <c r="T335" s="44" t="s">
        <v>1019</v>
      </c>
      <c r="U335" s="44" t="s">
        <v>7823</v>
      </c>
      <c r="V335" s="44" t="s">
        <v>7824</v>
      </c>
      <c r="W335" s="44" t="s">
        <v>7825</v>
      </c>
      <c r="X335" s="44" t="s">
        <v>8825</v>
      </c>
      <c r="Y335" s="44" t="s">
        <v>7454</v>
      </c>
      <c r="Z335" s="44" t="s">
        <v>7675</v>
      </c>
      <c r="AA335" s="44" t="s">
        <v>6990</v>
      </c>
      <c r="AB335" s="44" t="s">
        <v>7827</v>
      </c>
      <c r="AC335" s="44" t="s">
        <v>46</v>
      </c>
      <c r="AD335" s="44" t="s">
        <v>46</v>
      </c>
      <c r="AE335" s="44" t="s">
        <v>7454</v>
      </c>
      <c r="AF335" s="44">
        <v>8</v>
      </c>
      <c r="AG335" s="44">
        <v>2000</v>
      </c>
    </row>
    <row r="336" spans="1:33">
      <c r="A336" s="44" t="s">
        <v>6875</v>
      </c>
      <c r="B336" s="44" t="s">
        <v>7813</v>
      </c>
      <c r="C336" s="44" t="s">
        <v>7814</v>
      </c>
      <c r="D336" s="44" t="s">
        <v>8849</v>
      </c>
      <c r="E336" s="44" t="s">
        <v>8850</v>
      </c>
      <c r="F336" s="44" t="s">
        <v>8851</v>
      </c>
      <c r="G336" s="44" t="s">
        <v>8852</v>
      </c>
      <c r="H336" s="44">
        <v>89500</v>
      </c>
      <c r="I336" s="44">
        <v>82500</v>
      </c>
      <c r="J336" s="44" t="s">
        <v>38</v>
      </c>
      <c r="K336" s="44" t="s">
        <v>7819</v>
      </c>
      <c r="L336" s="44" t="s">
        <v>6940</v>
      </c>
      <c r="M336" s="44" t="s">
        <v>287</v>
      </c>
      <c r="N336" s="44" t="s">
        <v>7820</v>
      </c>
      <c r="O336" s="44" t="s">
        <v>8848</v>
      </c>
      <c r="P336" s="44" t="s">
        <v>7822</v>
      </c>
      <c r="Q336" s="44" t="s">
        <v>6885</v>
      </c>
      <c r="R336" s="44" t="s">
        <v>63</v>
      </c>
      <c r="S336" s="44" t="s">
        <v>48</v>
      </c>
      <c r="T336" s="44" t="s">
        <v>1019</v>
      </c>
      <c r="U336" s="44" t="s">
        <v>7823</v>
      </c>
      <c r="V336" s="44" t="s">
        <v>7824</v>
      </c>
      <c r="W336" s="44" t="s">
        <v>7825</v>
      </c>
      <c r="X336" s="44" t="s">
        <v>8825</v>
      </c>
      <c r="Y336" s="44" t="s">
        <v>7568</v>
      </c>
      <c r="Z336" s="44" t="s">
        <v>7682</v>
      </c>
      <c r="AA336" s="44" t="s">
        <v>6997</v>
      </c>
      <c r="AB336" s="44" t="s">
        <v>7827</v>
      </c>
      <c r="AC336" s="44" t="s">
        <v>46</v>
      </c>
      <c r="AD336" s="44" t="s">
        <v>46</v>
      </c>
      <c r="AE336" s="44" t="s">
        <v>7568</v>
      </c>
      <c r="AF336" s="44">
        <v>8.6999999999999993</v>
      </c>
      <c r="AG336" s="44">
        <v>2000</v>
      </c>
    </row>
    <row r="337" spans="1:33">
      <c r="A337" s="44" t="s">
        <v>6875</v>
      </c>
      <c r="B337" s="44" t="s">
        <v>7813</v>
      </c>
      <c r="C337" s="44" t="s">
        <v>7814</v>
      </c>
      <c r="D337" s="44" t="s">
        <v>8853</v>
      </c>
      <c r="E337" s="44" t="s">
        <v>8854</v>
      </c>
      <c r="F337" s="44" t="s">
        <v>8855</v>
      </c>
      <c r="G337" s="44" t="s">
        <v>8856</v>
      </c>
      <c r="H337" s="44">
        <v>96000</v>
      </c>
      <c r="I337" s="44">
        <v>88500</v>
      </c>
      <c r="J337" s="44" t="s">
        <v>38</v>
      </c>
      <c r="K337" s="44" t="s">
        <v>7819</v>
      </c>
      <c r="L337" s="44" t="s">
        <v>6940</v>
      </c>
      <c r="M337" s="44" t="s">
        <v>287</v>
      </c>
      <c r="N337" s="44" t="s">
        <v>7832</v>
      </c>
      <c r="O337" s="44" t="s">
        <v>8848</v>
      </c>
      <c r="P337" s="44" t="s">
        <v>7822</v>
      </c>
      <c r="Q337" s="44" t="s">
        <v>6885</v>
      </c>
      <c r="R337" s="44" t="s">
        <v>6197</v>
      </c>
      <c r="S337" s="44" t="s">
        <v>48</v>
      </c>
      <c r="T337" s="44" t="s">
        <v>1019</v>
      </c>
      <c r="U337" s="44" t="s">
        <v>7823</v>
      </c>
      <c r="V337" s="44" t="s">
        <v>7824</v>
      </c>
      <c r="W337" s="44" t="s">
        <v>7825</v>
      </c>
      <c r="X337" s="44" t="s">
        <v>8857</v>
      </c>
      <c r="Y337" s="44" t="s">
        <v>7835</v>
      </c>
      <c r="Z337" s="44" t="s">
        <v>7836</v>
      </c>
      <c r="AA337" s="44" t="s">
        <v>8858</v>
      </c>
      <c r="AB337" s="44" t="s">
        <v>7827</v>
      </c>
      <c r="AC337" s="44" t="s">
        <v>46</v>
      </c>
      <c r="AD337" s="44" t="s">
        <v>46</v>
      </c>
      <c r="AE337" s="44" t="s">
        <v>7835</v>
      </c>
      <c r="AF337" s="44">
        <v>10.1</v>
      </c>
      <c r="AG337" s="44">
        <v>2000</v>
      </c>
    </row>
    <row r="338" spans="1:33">
      <c r="A338" s="44" t="s">
        <v>6875</v>
      </c>
      <c r="B338" s="44" t="s">
        <v>7813</v>
      </c>
      <c r="C338" s="44" t="s">
        <v>7814</v>
      </c>
      <c r="D338" s="44" t="s">
        <v>8859</v>
      </c>
      <c r="E338" s="44" t="s">
        <v>8860</v>
      </c>
      <c r="F338" s="44" t="s">
        <v>8861</v>
      </c>
      <c r="G338" s="44" t="s">
        <v>8862</v>
      </c>
      <c r="H338" s="44">
        <v>31700</v>
      </c>
      <c r="I338" s="44">
        <v>27798</v>
      </c>
      <c r="J338" s="44" t="s">
        <v>38</v>
      </c>
      <c r="K338" s="44" t="s">
        <v>7819</v>
      </c>
      <c r="L338" s="44" t="s">
        <v>6882</v>
      </c>
      <c r="M338" s="44" t="s">
        <v>287</v>
      </c>
      <c r="N338" s="44" t="s">
        <v>7615</v>
      </c>
      <c r="O338" s="44" t="s">
        <v>8863</v>
      </c>
      <c r="P338" s="44" t="s">
        <v>7822</v>
      </c>
      <c r="Q338" s="44" t="s">
        <v>6885</v>
      </c>
      <c r="R338" s="44" t="s">
        <v>63</v>
      </c>
      <c r="S338" s="44" t="s">
        <v>48</v>
      </c>
      <c r="T338" s="44" t="s">
        <v>1019</v>
      </c>
      <c r="U338" s="44" t="s">
        <v>7823</v>
      </c>
      <c r="V338" s="44" t="s">
        <v>7824</v>
      </c>
      <c r="W338" s="44" t="s">
        <v>7825</v>
      </c>
      <c r="X338" s="44" t="s">
        <v>8864</v>
      </c>
      <c r="Y338" s="44" t="s">
        <v>6902</v>
      </c>
      <c r="Z338" s="44" t="s">
        <v>46</v>
      </c>
      <c r="AA338" s="44" t="s">
        <v>8865</v>
      </c>
      <c r="AB338" s="44" t="s">
        <v>7827</v>
      </c>
      <c r="AC338" s="44" t="s">
        <v>46</v>
      </c>
      <c r="AD338" s="44" t="s">
        <v>46</v>
      </c>
      <c r="AE338" s="44" t="s">
        <v>6902</v>
      </c>
      <c r="AF338" s="44">
        <v>2.2000000000000002</v>
      </c>
      <c r="AG338" s="44">
        <v>1600</v>
      </c>
    </row>
    <row r="339" spans="1:33">
      <c r="A339" s="44" t="s">
        <v>6875</v>
      </c>
      <c r="B339" s="44" t="s">
        <v>7813</v>
      </c>
      <c r="C339" s="44" t="s">
        <v>7814</v>
      </c>
      <c r="D339" s="44" t="s">
        <v>8866</v>
      </c>
      <c r="E339" s="44" t="s">
        <v>8867</v>
      </c>
      <c r="F339" s="44" t="s">
        <v>8868</v>
      </c>
      <c r="G339" s="44" t="s">
        <v>8869</v>
      </c>
      <c r="H339" s="44">
        <v>37600</v>
      </c>
      <c r="I339" s="44">
        <v>33344</v>
      </c>
      <c r="J339" s="44" t="s">
        <v>38</v>
      </c>
      <c r="K339" s="44" t="s">
        <v>7819</v>
      </c>
      <c r="L339" s="44" t="s">
        <v>6882</v>
      </c>
      <c r="M339" s="44" t="s">
        <v>287</v>
      </c>
      <c r="N339" s="44" t="s">
        <v>6897</v>
      </c>
      <c r="O339" s="44" t="s">
        <v>8863</v>
      </c>
      <c r="P339" s="44" t="s">
        <v>7822</v>
      </c>
      <c r="Q339" s="44" t="s">
        <v>6885</v>
      </c>
      <c r="R339" s="44" t="s">
        <v>63</v>
      </c>
      <c r="S339" s="44" t="s">
        <v>48</v>
      </c>
      <c r="T339" s="44" t="s">
        <v>1019</v>
      </c>
      <c r="U339" s="44" t="s">
        <v>7823</v>
      </c>
      <c r="V339" s="44" t="s">
        <v>7824</v>
      </c>
      <c r="W339" s="44" t="s">
        <v>7825</v>
      </c>
      <c r="X339" s="44" t="s">
        <v>8864</v>
      </c>
      <c r="Y339" s="44" t="s">
        <v>6944</v>
      </c>
      <c r="Z339" s="44" t="s">
        <v>46</v>
      </c>
      <c r="AA339" s="44" t="s">
        <v>8870</v>
      </c>
      <c r="AB339" s="44" t="s">
        <v>7827</v>
      </c>
      <c r="AC339" s="44" t="s">
        <v>46</v>
      </c>
      <c r="AD339" s="44" t="s">
        <v>46</v>
      </c>
      <c r="AE339" s="44" t="s">
        <v>6944</v>
      </c>
      <c r="AF339" s="44">
        <v>2.8</v>
      </c>
      <c r="AG339" s="44">
        <v>1600</v>
      </c>
    </row>
    <row r="340" spans="1:33">
      <c r="A340" s="44" t="s">
        <v>6875</v>
      </c>
      <c r="B340" s="44" t="s">
        <v>7813</v>
      </c>
      <c r="C340" s="44" t="s">
        <v>7814</v>
      </c>
      <c r="D340" s="44" t="s">
        <v>8871</v>
      </c>
      <c r="E340" s="44" t="s">
        <v>8872</v>
      </c>
      <c r="F340" s="44" t="s">
        <v>8873</v>
      </c>
      <c r="G340" s="44" t="s">
        <v>8874</v>
      </c>
      <c r="H340" s="44">
        <v>42200</v>
      </c>
      <c r="I340" s="44">
        <v>37668</v>
      </c>
      <c r="J340" s="44" t="s">
        <v>38</v>
      </c>
      <c r="K340" s="44" t="s">
        <v>7819</v>
      </c>
      <c r="L340" s="44" t="s">
        <v>6882</v>
      </c>
      <c r="M340" s="44" t="s">
        <v>287</v>
      </c>
      <c r="N340" s="44" t="s">
        <v>6908</v>
      </c>
      <c r="O340" s="44" t="s">
        <v>8863</v>
      </c>
      <c r="P340" s="44" t="s">
        <v>7822</v>
      </c>
      <c r="Q340" s="44" t="s">
        <v>6885</v>
      </c>
      <c r="R340" s="44" t="s">
        <v>63</v>
      </c>
      <c r="S340" s="44" t="s">
        <v>48</v>
      </c>
      <c r="T340" s="44" t="s">
        <v>1019</v>
      </c>
      <c r="U340" s="44" t="s">
        <v>7823</v>
      </c>
      <c r="V340" s="44" t="s">
        <v>7824</v>
      </c>
      <c r="W340" s="44" t="s">
        <v>7825</v>
      </c>
      <c r="X340" s="44" t="s">
        <v>8864</v>
      </c>
      <c r="Y340" s="44" t="s">
        <v>7644</v>
      </c>
      <c r="Z340" s="44" t="s">
        <v>46</v>
      </c>
      <c r="AA340" s="44" t="s">
        <v>8875</v>
      </c>
      <c r="AB340" s="44" t="s">
        <v>7827</v>
      </c>
      <c r="AC340" s="44" t="s">
        <v>46</v>
      </c>
      <c r="AD340" s="44" t="s">
        <v>46</v>
      </c>
      <c r="AE340" s="44" t="s">
        <v>7644</v>
      </c>
      <c r="AF340" s="44">
        <v>3.5</v>
      </c>
      <c r="AG340" s="44">
        <v>1600</v>
      </c>
    </row>
    <row r="341" spans="1:33">
      <c r="A341" s="44" t="s">
        <v>6875</v>
      </c>
      <c r="B341" s="44" t="s">
        <v>7813</v>
      </c>
      <c r="C341" s="44" t="s">
        <v>7814</v>
      </c>
      <c r="D341" s="44" t="s">
        <v>8876</v>
      </c>
      <c r="E341" s="44" t="s">
        <v>8877</v>
      </c>
      <c r="F341" s="44" t="s">
        <v>8878</v>
      </c>
      <c r="G341" s="44" t="s">
        <v>8879</v>
      </c>
      <c r="H341" s="44">
        <v>47800</v>
      </c>
      <c r="I341" s="44">
        <v>42932</v>
      </c>
      <c r="J341" s="44" t="s">
        <v>38</v>
      </c>
      <c r="K341" s="44" t="s">
        <v>7819</v>
      </c>
      <c r="L341" s="44" t="s">
        <v>6882</v>
      </c>
      <c r="M341" s="44" t="s">
        <v>287</v>
      </c>
      <c r="N341" s="44" t="s">
        <v>6916</v>
      </c>
      <c r="O341" s="44" t="s">
        <v>8863</v>
      </c>
      <c r="P341" s="44" t="s">
        <v>7822</v>
      </c>
      <c r="Q341" s="44" t="s">
        <v>6885</v>
      </c>
      <c r="R341" s="44" t="s">
        <v>63</v>
      </c>
      <c r="S341" s="44" t="s">
        <v>48</v>
      </c>
      <c r="T341" s="44" t="s">
        <v>1019</v>
      </c>
      <c r="U341" s="44" t="s">
        <v>7823</v>
      </c>
      <c r="V341" s="44" t="s">
        <v>7824</v>
      </c>
      <c r="W341" s="44" t="s">
        <v>7825</v>
      </c>
      <c r="X341" s="44" t="s">
        <v>8880</v>
      </c>
      <c r="Y341" s="44" t="s">
        <v>6974</v>
      </c>
      <c r="Z341" s="44" t="s">
        <v>46</v>
      </c>
      <c r="AA341" s="44" t="s">
        <v>8087</v>
      </c>
      <c r="AB341" s="44" t="s">
        <v>7827</v>
      </c>
      <c r="AC341" s="44" t="s">
        <v>46</v>
      </c>
      <c r="AD341" s="44" t="s">
        <v>46</v>
      </c>
      <c r="AE341" s="44" t="s">
        <v>6974</v>
      </c>
      <c r="AF341" s="44">
        <v>4.0999999999999996</v>
      </c>
      <c r="AG341" s="44">
        <v>2000</v>
      </c>
    </row>
    <row r="342" spans="1:33">
      <c r="A342" s="44" t="s">
        <v>6875</v>
      </c>
      <c r="B342" s="44" t="s">
        <v>7813</v>
      </c>
      <c r="C342" s="44" t="s">
        <v>7814</v>
      </c>
      <c r="D342" s="44" t="s">
        <v>8881</v>
      </c>
      <c r="E342" s="44" t="s">
        <v>8882</v>
      </c>
      <c r="F342" s="44" t="s">
        <v>8883</v>
      </c>
      <c r="G342" s="44" t="s">
        <v>8884</v>
      </c>
      <c r="H342" s="44">
        <v>55400</v>
      </c>
      <c r="I342" s="44">
        <v>50230</v>
      </c>
      <c r="J342" s="44" t="s">
        <v>38</v>
      </c>
      <c r="K342" s="44" t="s">
        <v>7819</v>
      </c>
      <c r="L342" s="44" t="s">
        <v>6882</v>
      </c>
      <c r="M342" s="44" t="s">
        <v>287</v>
      </c>
      <c r="N342" s="44" t="s">
        <v>8830</v>
      </c>
      <c r="O342" s="44" t="s">
        <v>8885</v>
      </c>
      <c r="P342" s="44" t="s">
        <v>7822</v>
      </c>
      <c r="Q342" s="44" t="s">
        <v>6885</v>
      </c>
      <c r="R342" s="44" t="s">
        <v>63</v>
      </c>
      <c r="S342" s="44" t="s">
        <v>48</v>
      </c>
      <c r="T342" s="44" t="s">
        <v>1019</v>
      </c>
      <c r="U342" s="44" t="s">
        <v>7823</v>
      </c>
      <c r="V342" s="44" t="s">
        <v>7824</v>
      </c>
      <c r="W342" s="44" t="s">
        <v>7825</v>
      </c>
      <c r="X342" s="44" t="s">
        <v>7826</v>
      </c>
      <c r="Y342" s="44" t="s">
        <v>6981</v>
      </c>
      <c r="Z342" s="44" t="s">
        <v>46</v>
      </c>
      <c r="AA342" s="44" t="s">
        <v>7440</v>
      </c>
      <c r="AB342" s="44" t="s">
        <v>7827</v>
      </c>
      <c r="AC342" s="44" t="s">
        <v>46</v>
      </c>
      <c r="AD342" s="44" t="s">
        <v>46</v>
      </c>
      <c r="AE342" s="44" t="s">
        <v>6981</v>
      </c>
      <c r="AF342" s="44">
        <v>5</v>
      </c>
      <c r="AG342" s="44">
        <v>2000</v>
      </c>
    </row>
    <row r="343" spans="1:33">
      <c r="A343" s="44" t="s">
        <v>6875</v>
      </c>
      <c r="B343" s="44" t="s">
        <v>7813</v>
      </c>
      <c r="C343" s="44" t="s">
        <v>7814</v>
      </c>
      <c r="D343" s="44" t="s">
        <v>8886</v>
      </c>
      <c r="E343" s="44" t="s">
        <v>8887</v>
      </c>
      <c r="F343" s="44" t="s">
        <v>8888</v>
      </c>
      <c r="G343" s="44" t="s">
        <v>8889</v>
      </c>
      <c r="H343" s="44">
        <v>64700</v>
      </c>
      <c r="I343" s="44">
        <v>58990</v>
      </c>
      <c r="J343" s="44" t="s">
        <v>38</v>
      </c>
      <c r="K343" s="44" t="s">
        <v>7819</v>
      </c>
      <c r="L343" s="44" t="s">
        <v>6882</v>
      </c>
      <c r="M343" s="44" t="s">
        <v>287</v>
      </c>
      <c r="N343" s="44" t="s">
        <v>8836</v>
      </c>
      <c r="O343" s="44" t="s">
        <v>8885</v>
      </c>
      <c r="P343" s="44" t="s">
        <v>7822</v>
      </c>
      <c r="Q343" s="44" t="s">
        <v>6885</v>
      </c>
      <c r="R343" s="44" t="s">
        <v>63</v>
      </c>
      <c r="S343" s="44" t="s">
        <v>48</v>
      </c>
      <c r="T343" s="44" t="s">
        <v>1019</v>
      </c>
      <c r="U343" s="44" t="s">
        <v>7823</v>
      </c>
      <c r="V343" s="44" t="s">
        <v>7824</v>
      </c>
      <c r="W343" s="44" t="s">
        <v>7825</v>
      </c>
      <c r="X343" s="44" t="s">
        <v>7826</v>
      </c>
      <c r="Y343" s="44" t="s">
        <v>6958</v>
      </c>
      <c r="Z343" s="44" t="s">
        <v>46</v>
      </c>
      <c r="AA343" s="44" t="s">
        <v>7057</v>
      </c>
      <c r="AB343" s="44" t="s">
        <v>7827</v>
      </c>
      <c r="AC343" s="44" t="s">
        <v>46</v>
      </c>
      <c r="AD343" s="44" t="s">
        <v>46</v>
      </c>
      <c r="AE343" s="44" t="s">
        <v>6958</v>
      </c>
      <c r="AF343" s="44">
        <v>6</v>
      </c>
      <c r="AG343" s="44">
        <v>2000</v>
      </c>
    </row>
    <row r="344" spans="1:33">
      <c r="A344" s="44" t="s">
        <v>6875</v>
      </c>
      <c r="B344" s="44" t="s">
        <v>7813</v>
      </c>
      <c r="C344" s="44" t="s">
        <v>7814</v>
      </c>
      <c r="D344" s="44" t="s">
        <v>8890</v>
      </c>
      <c r="E344" s="44" t="s">
        <v>8891</v>
      </c>
      <c r="F344" s="44" t="s">
        <v>8892</v>
      </c>
      <c r="G344" s="44" t="s">
        <v>8893</v>
      </c>
      <c r="H344" s="44">
        <v>72700</v>
      </c>
      <c r="I344" s="44">
        <v>66500</v>
      </c>
      <c r="J344" s="44" t="s">
        <v>38</v>
      </c>
      <c r="K344" s="44" t="s">
        <v>7819</v>
      </c>
      <c r="L344" s="44" t="s">
        <v>6882</v>
      </c>
      <c r="M344" s="44" t="s">
        <v>287</v>
      </c>
      <c r="N344" s="44" t="s">
        <v>8841</v>
      </c>
      <c r="O344" s="44" t="s">
        <v>8894</v>
      </c>
      <c r="P344" s="44" t="s">
        <v>7822</v>
      </c>
      <c r="Q344" s="44" t="s">
        <v>6885</v>
      </c>
      <c r="R344" s="44" t="s">
        <v>63</v>
      </c>
      <c r="S344" s="44" t="s">
        <v>48</v>
      </c>
      <c r="T344" s="44" t="s">
        <v>1019</v>
      </c>
      <c r="U344" s="44" t="s">
        <v>7823</v>
      </c>
      <c r="V344" s="44" t="s">
        <v>7824</v>
      </c>
      <c r="W344" s="44" t="s">
        <v>7825</v>
      </c>
      <c r="X344" s="44" t="s">
        <v>7826</v>
      </c>
      <c r="Y344" s="44" t="s">
        <v>6988</v>
      </c>
      <c r="Z344" s="44" t="s">
        <v>46</v>
      </c>
      <c r="AA344" s="44" t="s">
        <v>8280</v>
      </c>
      <c r="AB344" s="44" t="s">
        <v>7827</v>
      </c>
      <c r="AC344" s="44" t="s">
        <v>46</v>
      </c>
      <c r="AD344" s="44" t="s">
        <v>46</v>
      </c>
      <c r="AE344" s="44" t="s">
        <v>6988</v>
      </c>
      <c r="AF344" s="44">
        <v>7.2</v>
      </c>
      <c r="AG344" s="44">
        <v>2000</v>
      </c>
    </row>
    <row r="345" spans="1:33">
      <c r="A345" s="44" t="s">
        <v>6875</v>
      </c>
      <c r="B345" s="44" t="s">
        <v>7813</v>
      </c>
      <c r="C345" s="44" t="s">
        <v>7814</v>
      </c>
      <c r="D345" s="44" t="s">
        <v>8895</v>
      </c>
      <c r="E345" s="44" t="s">
        <v>8896</v>
      </c>
      <c r="F345" s="44" t="s">
        <v>8897</v>
      </c>
      <c r="G345" s="44" t="s">
        <v>8898</v>
      </c>
      <c r="H345" s="44">
        <v>81200</v>
      </c>
      <c r="I345" s="44">
        <v>74550</v>
      </c>
      <c r="J345" s="44" t="s">
        <v>38</v>
      </c>
      <c r="K345" s="44" t="s">
        <v>7819</v>
      </c>
      <c r="L345" s="44" t="s">
        <v>6882</v>
      </c>
      <c r="M345" s="44" t="s">
        <v>287</v>
      </c>
      <c r="N345" s="44" t="s">
        <v>8847</v>
      </c>
      <c r="O345" s="44" t="s">
        <v>7821</v>
      </c>
      <c r="P345" s="44" t="s">
        <v>7822</v>
      </c>
      <c r="Q345" s="44" t="s">
        <v>6885</v>
      </c>
      <c r="R345" s="44" t="s">
        <v>63</v>
      </c>
      <c r="S345" s="44" t="s">
        <v>48</v>
      </c>
      <c r="T345" s="44" t="s">
        <v>1019</v>
      </c>
      <c r="U345" s="44" t="s">
        <v>7823</v>
      </c>
      <c r="V345" s="44" t="s">
        <v>7824</v>
      </c>
      <c r="W345" s="44" t="s">
        <v>7825</v>
      </c>
      <c r="X345" s="44" t="s">
        <v>7826</v>
      </c>
      <c r="Y345" s="44" t="s">
        <v>7454</v>
      </c>
      <c r="Z345" s="44" t="s">
        <v>46</v>
      </c>
      <c r="AA345" s="44" t="s">
        <v>8280</v>
      </c>
      <c r="AB345" s="44" t="s">
        <v>7827</v>
      </c>
      <c r="AC345" s="44" t="s">
        <v>46</v>
      </c>
      <c r="AD345" s="44" t="s">
        <v>46</v>
      </c>
      <c r="AE345" s="44" t="s">
        <v>7454</v>
      </c>
      <c r="AF345" s="44">
        <v>8</v>
      </c>
      <c r="AG345" s="44">
        <v>2000</v>
      </c>
    </row>
    <row r="346" spans="1:33">
      <c r="A346" s="44" t="s">
        <v>6875</v>
      </c>
      <c r="B346" s="44" t="s">
        <v>7813</v>
      </c>
      <c r="C346" s="44" t="s">
        <v>7814</v>
      </c>
      <c r="D346" s="44" t="s">
        <v>8899</v>
      </c>
      <c r="E346" s="44" t="s">
        <v>8900</v>
      </c>
      <c r="F346" s="44" t="s">
        <v>8901</v>
      </c>
      <c r="G346" s="44" t="s">
        <v>8902</v>
      </c>
      <c r="H346" s="44">
        <v>85500</v>
      </c>
      <c r="I346" s="44">
        <v>78600</v>
      </c>
      <c r="J346" s="44" t="s">
        <v>38</v>
      </c>
      <c r="K346" s="44" t="s">
        <v>7819</v>
      </c>
      <c r="L346" s="44" t="s">
        <v>6882</v>
      </c>
      <c r="M346" s="44" t="s">
        <v>287</v>
      </c>
      <c r="N346" s="44" t="s">
        <v>7820</v>
      </c>
      <c r="O346" s="44" t="s">
        <v>7821</v>
      </c>
      <c r="P346" s="44" t="s">
        <v>7822</v>
      </c>
      <c r="Q346" s="44" t="s">
        <v>6885</v>
      </c>
      <c r="R346" s="44" t="s">
        <v>63</v>
      </c>
      <c r="S346" s="44" t="s">
        <v>48</v>
      </c>
      <c r="T346" s="44" t="s">
        <v>1019</v>
      </c>
      <c r="U346" s="44" t="s">
        <v>7823</v>
      </c>
      <c r="V346" s="44" t="s">
        <v>7824</v>
      </c>
      <c r="W346" s="44" t="s">
        <v>7825</v>
      </c>
      <c r="X346" s="44" t="s">
        <v>7826</v>
      </c>
      <c r="Y346" s="44" t="s">
        <v>7568</v>
      </c>
      <c r="Z346" s="44" t="s">
        <v>46</v>
      </c>
      <c r="AA346" s="44" t="s">
        <v>6990</v>
      </c>
      <c r="AB346" s="44" t="s">
        <v>7827</v>
      </c>
      <c r="AC346" s="44" t="s">
        <v>46</v>
      </c>
      <c r="AD346" s="44" t="s">
        <v>46</v>
      </c>
      <c r="AE346" s="44" t="s">
        <v>7568</v>
      </c>
      <c r="AF346" s="44">
        <v>8.6999999999999993</v>
      </c>
      <c r="AG346" s="44">
        <v>2000</v>
      </c>
    </row>
    <row r="347" spans="1:33">
      <c r="A347" s="44" t="s">
        <v>6875</v>
      </c>
      <c r="B347" s="44" t="s">
        <v>7813</v>
      </c>
      <c r="C347" s="44" t="s">
        <v>7814</v>
      </c>
      <c r="D347" s="44" t="s">
        <v>8903</v>
      </c>
      <c r="E347" s="44" t="s">
        <v>8904</v>
      </c>
      <c r="F347" s="44" t="s">
        <v>8905</v>
      </c>
      <c r="G347" s="44" t="s">
        <v>8906</v>
      </c>
      <c r="H347" s="44">
        <v>91400</v>
      </c>
      <c r="I347" s="44">
        <v>84200</v>
      </c>
      <c r="J347" s="44" t="s">
        <v>38</v>
      </c>
      <c r="K347" s="44" t="s">
        <v>7819</v>
      </c>
      <c r="L347" s="44" t="s">
        <v>6882</v>
      </c>
      <c r="M347" s="44" t="s">
        <v>287</v>
      </c>
      <c r="N347" s="44" t="s">
        <v>7832</v>
      </c>
      <c r="O347" s="44" t="s">
        <v>7821</v>
      </c>
      <c r="P347" s="44" t="s">
        <v>7822</v>
      </c>
      <c r="Q347" s="44" t="s">
        <v>6885</v>
      </c>
      <c r="R347" s="44" t="s">
        <v>6197</v>
      </c>
      <c r="S347" s="44" t="s">
        <v>48</v>
      </c>
      <c r="T347" s="44" t="s">
        <v>1019</v>
      </c>
      <c r="U347" s="44" t="s">
        <v>7823</v>
      </c>
      <c r="V347" s="44" t="s">
        <v>7824</v>
      </c>
      <c r="W347" s="44" t="s">
        <v>7825</v>
      </c>
      <c r="X347" s="44" t="s">
        <v>7826</v>
      </c>
      <c r="Y347" s="44" t="s">
        <v>7835</v>
      </c>
      <c r="Z347" s="44" t="s">
        <v>46</v>
      </c>
      <c r="AA347" s="44" t="s">
        <v>7837</v>
      </c>
      <c r="AB347" s="44" t="s">
        <v>7827</v>
      </c>
      <c r="AC347" s="44" t="s">
        <v>46</v>
      </c>
      <c r="AD347" s="44" t="s">
        <v>46</v>
      </c>
      <c r="AE347" s="44" t="s">
        <v>7835</v>
      </c>
      <c r="AF347" s="44">
        <v>10.1</v>
      </c>
      <c r="AG347" s="44">
        <v>2000</v>
      </c>
    </row>
    <row r="348" spans="1:33">
      <c r="A348" s="44" t="s">
        <v>6875</v>
      </c>
      <c r="B348" s="44" t="s">
        <v>7813</v>
      </c>
      <c r="C348" s="44" t="s">
        <v>7814</v>
      </c>
      <c r="D348" s="44" t="s">
        <v>8907</v>
      </c>
      <c r="E348" s="44" t="s">
        <v>8908</v>
      </c>
      <c r="F348" s="44" t="s">
        <v>8909</v>
      </c>
      <c r="G348" s="44" t="s">
        <v>8910</v>
      </c>
      <c r="H348" s="44">
        <v>34900</v>
      </c>
      <c r="I348" s="44">
        <v>30806</v>
      </c>
      <c r="J348" s="44" t="s">
        <v>38</v>
      </c>
      <c r="K348" s="44" t="s">
        <v>7819</v>
      </c>
      <c r="L348" s="44" t="s">
        <v>6940</v>
      </c>
      <c r="M348" s="44" t="s">
        <v>287</v>
      </c>
      <c r="N348" s="44" t="s">
        <v>7615</v>
      </c>
      <c r="O348" s="44" t="s">
        <v>8863</v>
      </c>
      <c r="P348" s="44" t="s">
        <v>7822</v>
      </c>
      <c r="Q348" s="44" t="s">
        <v>6885</v>
      </c>
      <c r="R348" s="44" t="s">
        <v>63</v>
      </c>
      <c r="S348" s="44" t="s">
        <v>48</v>
      </c>
      <c r="T348" s="44" t="s">
        <v>1019</v>
      </c>
      <c r="U348" s="44" t="s">
        <v>7823</v>
      </c>
      <c r="V348" s="44" t="s">
        <v>7824</v>
      </c>
      <c r="W348" s="44" t="s">
        <v>7825</v>
      </c>
      <c r="X348" s="44" t="s">
        <v>8864</v>
      </c>
      <c r="Y348" s="44" t="s">
        <v>6902</v>
      </c>
      <c r="Z348" s="44" t="s">
        <v>7231</v>
      </c>
      <c r="AA348" s="44" t="s">
        <v>8865</v>
      </c>
      <c r="AB348" s="44" t="s">
        <v>7827</v>
      </c>
      <c r="AC348" s="44" t="s">
        <v>46</v>
      </c>
      <c r="AD348" s="44" t="s">
        <v>46</v>
      </c>
      <c r="AE348" s="44" t="s">
        <v>6902</v>
      </c>
      <c r="AF348" s="44">
        <v>2.2000000000000002</v>
      </c>
      <c r="AG348" s="44">
        <v>1600</v>
      </c>
    </row>
    <row r="349" spans="1:33">
      <c r="A349" s="44" t="s">
        <v>6875</v>
      </c>
      <c r="B349" s="44" t="s">
        <v>7813</v>
      </c>
      <c r="C349" s="44" t="s">
        <v>7814</v>
      </c>
      <c r="D349" s="44" t="s">
        <v>8911</v>
      </c>
      <c r="E349" s="44" t="s">
        <v>8912</v>
      </c>
      <c r="F349" s="44" t="s">
        <v>8913</v>
      </c>
      <c r="G349" s="44" t="s">
        <v>8914</v>
      </c>
      <c r="H349" s="44">
        <v>42000</v>
      </c>
      <c r="I349" s="44">
        <v>37480</v>
      </c>
      <c r="J349" s="44" t="s">
        <v>38</v>
      </c>
      <c r="K349" s="44" t="s">
        <v>7819</v>
      </c>
      <c r="L349" s="44" t="s">
        <v>6940</v>
      </c>
      <c r="M349" s="44" t="s">
        <v>287</v>
      </c>
      <c r="N349" s="44" t="s">
        <v>6897</v>
      </c>
      <c r="O349" s="44" t="s">
        <v>8863</v>
      </c>
      <c r="P349" s="44" t="s">
        <v>7822</v>
      </c>
      <c r="Q349" s="44" t="s">
        <v>6885</v>
      </c>
      <c r="R349" s="44" t="s">
        <v>63</v>
      </c>
      <c r="S349" s="44" t="s">
        <v>48</v>
      </c>
      <c r="T349" s="44" t="s">
        <v>1019</v>
      </c>
      <c r="U349" s="44" t="s">
        <v>7823</v>
      </c>
      <c r="V349" s="44" t="s">
        <v>7824</v>
      </c>
      <c r="W349" s="44" t="s">
        <v>7825</v>
      </c>
      <c r="X349" s="44" t="s">
        <v>8915</v>
      </c>
      <c r="Y349" s="44" t="s">
        <v>6944</v>
      </c>
      <c r="Z349" s="44" t="s">
        <v>8816</v>
      </c>
      <c r="AA349" s="44" t="s">
        <v>8870</v>
      </c>
      <c r="AB349" s="44" t="s">
        <v>7827</v>
      </c>
      <c r="AC349" s="44" t="s">
        <v>46</v>
      </c>
      <c r="AD349" s="44" t="s">
        <v>46</v>
      </c>
      <c r="AE349" s="44" t="s">
        <v>6944</v>
      </c>
      <c r="AF349" s="44">
        <v>2.8</v>
      </c>
      <c r="AG349" s="44">
        <v>1600</v>
      </c>
    </row>
    <row r="350" spans="1:33">
      <c r="A350" s="44" t="s">
        <v>6875</v>
      </c>
      <c r="B350" s="44" t="s">
        <v>7813</v>
      </c>
      <c r="C350" s="44" t="s">
        <v>7814</v>
      </c>
      <c r="D350" s="44" t="s">
        <v>8916</v>
      </c>
      <c r="E350" s="44" t="s">
        <v>8917</v>
      </c>
      <c r="F350" s="44" t="s">
        <v>8918</v>
      </c>
      <c r="G350" s="44" t="s">
        <v>8919</v>
      </c>
      <c r="H350" s="44">
        <v>45900</v>
      </c>
      <c r="I350" s="44">
        <v>41146</v>
      </c>
      <c r="J350" s="44" t="s">
        <v>38</v>
      </c>
      <c r="K350" s="44" t="s">
        <v>7819</v>
      </c>
      <c r="L350" s="44" t="s">
        <v>6940</v>
      </c>
      <c r="M350" s="44" t="s">
        <v>287</v>
      </c>
      <c r="N350" s="44" t="s">
        <v>6908</v>
      </c>
      <c r="O350" s="44" t="s">
        <v>8863</v>
      </c>
      <c r="P350" s="44" t="s">
        <v>7822</v>
      </c>
      <c r="Q350" s="44" t="s">
        <v>6885</v>
      </c>
      <c r="R350" s="44" t="s">
        <v>63</v>
      </c>
      <c r="S350" s="44" t="s">
        <v>48</v>
      </c>
      <c r="T350" s="44" t="s">
        <v>1019</v>
      </c>
      <c r="U350" s="44" t="s">
        <v>7823</v>
      </c>
      <c r="V350" s="44" t="s">
        <v>7824</v>
      </c>
      <c r="W350" s="44" t="s">
        <v>7825</v>
      </c>
      <c r="X350" s="44" t="s">
        <v>8864</v>
      </c>
      <c r="Y350" s="44" t="s">
        <v>7644</v>
      </c>
      <c r="Z350" s="44" t="s">
        <v>8699</v>
      </c>
      <c r="AA350" s="44" t="s">
        <v>8875</v>
      </c>
      <c r="AB350" s="44" t="s">
        <v>7827</v>
      </c>
      <c r="AC350" s="44" t="s">
        <v>46</v>
      </c>
      <c r="AD350" s="44" t="s">
        <v>46</v>
      </c>
      <c r="AE350" s="44" t="s">
        <v>7644</v>
      </c>
      <c r="AF350" s="44">
        <v>3.5</v>
      </c>
      <c r="AG350" s="44">
        <v>1600</v>
      </c>
    </row>
    <row r="351" spans="1:33">
      <c r="A351" s="44" t="s">
        <v>6875</v>
      </c>
      <c r="B351" s="44" t="s">
        <v>7813</v>
      </c>
      <c r="C351" s="44" t="s">
        <v>7814</v>
      </c>
      <c r="D351" s="44" t="s">
        <v>8920</v>
      </c>
      <c r="E351" s="44" t="s">
        <v>8921</v>
      </c>
      <c r="F351" s="44" t="s">
        <v>8922</v>
      </c>
      <c r="G351" s="44" t="s">
        <v>8923</v>
      </c>
      <c r="H351" s="44">
        <v>51900</v>
      </c>
      <c r="I351" s="44">
        <v>46786</v>
      </c>
      <c r="J351" s="44" t="s">
        <v>38</v>
      </c>
      <c r="K351" s="44" t="s">
        <v>7819</v>
      </c>
      <c r="L351" s="44" t="s">
        <v>6940</v>
      </c>
      <c r="M351" s="44" t="s">
        <v>287</v>
      </c>
      <c r="N351" s="44" t="s">
        <v>6916</v>
      </c>
      <c r="O351" s="44" t="s">
        <v>8863</v>
      </c>
      <c r="P351" s="44" t="s">
        <v>7822</v>
      </c>
      <c r="Q351" s="44" t="s">
        <v>6885</v>
      </c>
      <c r="R351" s="44" t="s">
        <v>63</v>
      </c>
      <c r="S351" s="44" t="s">
        <v>48</v>
      </c>
      <c r="T351" s="44" t="s">
        <v>1019</v>
      </c>
      <c r="U351" s="44" t="s">
        <v>7823</v>
      </c>
      <c r="V351" s="44" t="s">
        <v>7824</v>
      </c>
      <c r="W351" s="44" t="s">
        <v>7825</v>
      </c>
      <c r="X351" s="44" t="s">
        <v>8924</v>
      </c>
      <c r="Y351" s="44" t="s">
        <v>6974</v>
      </c>
      <c r="Z351" s="44" t="s">
        <v>7222</v>
      </c>
      <c r="AA351" s="44" t="s">
        <v>8087</v>
      </c>
      <c r="AB351" s="44" t="s">
        <v>7827</v>
      </c>
      <c r="AC351" s="44" t="s">
        <v>46</v>
      </c>
      <c r="AD351" s="44" t="s">
        <v>46</v>
      </c>
      <c r="AE351" s="44" t="s">
        <v>6974</v>
      </c>
      <c r="AF351" s="44">
        <v>4.0999999999999996</v>
      </c>
      <c r="AG351" s="44">
        <v>2000</v>
      </c>
    </row>
    <row r="352" spans="1:33">
      <c r="A352" s="44" t="s">
        <v>6875</v>
      </c>
      <c r="B352" s="44" t="s">
        <v>7813</v>
      </c>
      <c r="C352" s="44" t="s">
        <v>7814</v>
      </c>
      <c r="D352" s="44" t="s">
        <v>8925</v>
      </c>
      <c r="E352" s="44" t="s">
        <v>8926</v>
      </c>
      <c r="F352" s="44" t="s">
        <v>8927</v>
      </c>
      <c r="G352" s="44" t="s">
        <v>8928</v>
      </c>
      <c r="H352" s="44">
        <v>60200</v>
      </c>
      <c r="I352" s="44">
        <v>54888</v>
      </c>
      <c r="J352" s="44" t="s">
        <v>38</v>
      </c>
      <c r="K352" s="44" t="s">
        <v>7819</v>
      </c>
      <c r="L352" s="44" t="s">
        <v>6940</v>
      </c>
      <c r="M352" s="44" t="s">
        <v>287</v>
      </c>
      <c r="N352" s="44" t="s">
        <v>8830</v>
      </c>
      <c r="O352" s="44" t="s">
        <v>8885</v>
      </c>
      <c r="P352" s="44" t="s">
        <v>7822</v>
      </c>
      <c r="Q352" s="44" t="s">
        <v>6885</v>
      </c>
      <c r="R352" s="44" t="s">
        <v>63</v>
      </c>
      <c r="S352" s="44" t="s">
        <v>48</v>
      </c>
      <c r="T352" s="44" t="s">
        <v>1019</v>
      </c>
      <c r="U352" s="44" t="s">
        <v>7823</v>
      </c>
      <c r="V352" s="44" t="s">
        <v>7824</v>
      </c>
      <c r="W352" s="44" t="s">
        <v>7825</v>
      </c>
      <c r="X352" s="44" t="s">
        <v>7826</v>
      </c>
      <c r="Y352" s="44" t="s">
        <v>6981</v>
      </c>
      <c r="Z352" s="44" t="s">
        <v>6957</v>
      </c>
      <c r="AA352" s="44" t="s">
        <v>7440</v>
      </c>
      <c r="AB352" s="44" t="s">
        <v>7827</v>
      </c>
      <c r="AC352" s="44" t="s">
        <v>46</v>
      </c>
      <c r="AD352" s="44" t="s">
        <v>46</v>
      </c>
      <c r="AE352" s="44" t="s">
        <v>6981</v>
      </c>
      <c r="AF352" s="44">
        <v>5</v>
      </c>
      <c r="AG352" s="44">
        <v>2000</v>
      </c>
    </row>
    <row r="353" spans="1:33">
      <c r="A353" s="44" t="s">
        <v>6875</v>
      </c>
      <c r="B353" s="44" t="s">
        <v>7813</v>
      </c>
      <c r="C353" s="44" t="s">
        <v>7814</v>
      </c>
      <c r="D353" s="44" t="s">
        <v>8929</v>
      </c>
      <c r="E353" s="44" t="s">
        <v>8930</v>
      </c>
      <c r="F353" s="44" t="s">
        <v>8931</v>
      </c>
      <c r="G353" s="44" t="s">
        <v>8932</v>
      </c>
      <c r="H353" s="44">
        <v>69500</v>
      </c>
      <c r="I353" s="44">
        <v>63530</v>
      </c>
      <c r="J353" s="44" t="s">
        <v>38</v>
      </c>
      <c r="K353" s="44" t="s">
        <v>7819</v>
      </c>
      <c r="L353" s="44" t="s">
        <v>6940</v>
      </c>
      <c r="M353" s="44" t="s">
        <v>287</v>
      </c>
      <c r="N353" s="44" t="s">
        <v>8836</v>
      </c>
      <c r="O353" s="44" t="s">
        <v>8885</v>
      </c>
      <c r="P353" s="44" t="s">
        <v>7822</v>
      </c>
      <c r="Q353" s="44" t="s">
        <v>6885</v>
      </c>
      <c r="R353" s="44" t="s">
        <v>63</v>
      </c>
      <c r="S353" s="44" t="s">
        <v>48</v>
      </c>
      <c r="T353" s="44" t="s">
        <v>1019</v>
      </c>
      <c r="U353" s="44" t="s">
        <v>7823</v>
      </c>
      <c r="V353" s="44" t="s">
        <v>7824</v>
      </c>
      <c r="W353" s="44" t="s">
        <v>7825</v>
      </c>
      <c r="X353" s="44" t="s">
        <v>7826</v>
      </c>
      <c r="Y353" s="44" t="s">
        <v>6958</v>
      </c>
      <c r="Z353" s="44" t="s">
        <v>7263</v>
      </c>
      <c r="AA353" s="44" t="s">
        <v>7057</v>
      </c>
      <c r="AB353" s="44" t="s">
        <v>7827</v>
      </c>
      <c r="AC353" s="44" t="s">
        <v>46</v>
      </c>
      <c r="AD353" s="44" t="s">
        <v>46</v>
      </c>
      <c r="AE353" s="44" t="s">
        <v>6958</v>
      </c>
      <c r="AF353" s="44">
        <v>6</v>
      </c>
      <c r="AG353" s="44">
        <v>2000</v>
      </c>
    </row>
    <row r="354" spans="1:33">
      <c r="A354" s="44" t="s">
        <v>6875</v>
      </c>
      <c r="B354" s="44" t="s">
        <v>7813</v>
      </c>
      <c r="C354" s="44" t="s">
        <v>7814</v>
      </c>
      <c r="D354" s="44" t="s">
        <v>8933</v>
      </c>
      <c r="E354" s="44" t="s">
        <v>8934</v>
      </c>
      <c r="F354" s="44" t="s">
        <v>8935</v>
      </c>
      <c r="G354" s="44" t="s">
        <v>8936</v>
      </c>
      <c r="H354" s="44">
        <v>78000</v>
      </c>
      <c r="I354" s="44">
        <v>71520</v>
      </c>
      <c r="J354" s="44" t="s">
        <v>38</v>
      </c>
      <c r="K354" s="44" t="s">
        <v>7819</v>
      </c>
      <c r="L354" s="44" t="s">
        <v>6940</v>
      </c>
      <c r="M354" s="44" t="s">
        <v>287</v>
      </c>
      <c r="N354" s="44" t="s">
        <v>8841</v>
      </c>
      <c r="O354" s="44" t="s">
        <v>8894</v>
      </c>
      <c r="P354" s="44" t="s">
        <v>7822</v>
      </c>
      <c r="Q354" s="44" t="s">
        <v>6885</v>
      </c>
      <c r="R354" s="44" t="s">
        <v>63</v>
      </c>
      <c r="S354" s="44" t="s">
        <v>48</v>
      </c>
      <c r="T354" s="44" t="s">
        <v>1019</v>
      </c>
      <c r="U354" s="44" t="s">
        <v>7823</v>
      </c>
      <c r="V354" s="44" t="s">
        <v>7824</v>
      </c>
      <c r="W354" s="44" t="s">
        <v>7825</v>
      </c>
      <c r="X354" s="44" t="s">
        <v>7826</v>
      </c>
      <c r="Y354" s="44" t="s">
        <v>6988</v>
      </c>
      <c r="Z354" s="44" t="s">
        <v>7454</v>
      </c>
      <c r="AA354" s="44" t="s">
        <v>8280</v>
      </c>
      <c r="AB354" s="44" t="s">
        <v>7827</v>
      </c>
      <c r="AC354" s="44" t="s">
        <v>46</v>
      </c>
      <c r="AD354" s="44" t="s">
        <v>46</v>
      </c>
      <c r="AE354" s="44" t="s">
        <v>6988</v>
      </c>
      <c r="AF354" s="44">
        <v>7.2</v>
      </c>
      <c r="AG354" s="44">
        <v>2000</v>
      </c>
    </row>
    <row r="355" spans="1:33">
      <c r="A355" s="44" t="s">
        <v>6875</v>
      </c>
      <c r="B355" s="44" t="s">
        <v>7813</v>
      </c>
      <c r="C355" s="44" t="s">
        <v>7814</v>
      </c>
      <c r="D355" s="44" t="s">
        <v>8937</v>
      </c>
      <c r="E355" s="44" t="s">
        <v>8938</v>
      </c>
      <c r="F355" s="44" t="s">
        <v>8939</v>
      </c>
      <c r="G355" s="44" t="s">
        <v>8940</v>
      </c>
      <c r="H355" s="44">
        <v>85900</v>
      </c>
      <c r="I355" s="44">
        <v>78946</v>
      </c>
      <c r="J355" s="44" t="s">
        <v>38</v>
      </c>
      <c r="K355" s="44" t="s">
        <v>7819</v>
      </c>
      <c r="L355" s="44" t="s">
        <v>6940</v>
      </c>
      <c r="M355" s="44" t="s">
        <v>287</v>
      </c>
      <c r="N355" s="44" t="s">
        <v>8847</v>
      </c>
      <c r="O355" s="44" t="s">
        <v>7821</v>
      </c>
      <c r="P355" s="44" t="s">
        <v>7822</v>
      </c>
      <c r="Q355" s="44" t="s">
        <v>6885</v>
      </c>
      <c r="R355" s="44" t="s">
        <v>63</v>
      </c>
      <c r="S355" s="44" t="s">
        <v>48</v>
      </c>
      <c r="T355" s="44" t="s">
        <v>1019</v>
      </c>
      <c r="U355" s="44" t="s">
        <v>7823</v>
      </c>
      <c r="V355" s="44" t="s">
        <v>7824</v>
      </c>
      <c r="W355" s="44" t="s">
        <v>7825</v>
      </c>
      <c r="X355" s="44" t="s">
        <v>7826</v>
      </c>
      <c r="Y355" s="44" t="s">
        <v>7454</v>
      </c>
      <c r="Z355" s="44" t="s">
        <v>7675</v>
      </c>
      <c r="AA355" s="44" t="s">
        <v>8280</v>
      </c>
      <c r="AB355" s="44" t="s">
        <v>7827</v>
      </c>
      <c r="AC355" s="44" t="s">
        <v>46</v>
      </c>
      <c r="AD355" s="44" t="s">
        <v>46</v>
      </c>
      <c r="AE355" s="44" t="s">
        <v>7454</v>
      </c>
      <c r="AF355" s="44">
        <v>8</v>
      </c>
      <c r="AG355" s="44">
        <v>2000</v>
      </c>
    </row>
  </sheetData>
  <phoneticPr fontId="32"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35"/>
  <sheetViews>
    <sheetView workbookViewId="0"/>
  </sheetViews>
  <sheetFormatPr defaultRowHeight="15"/>
  <sheetData>
    <row r="1" spans="1:27" ht="105">
      <c r="A1" s="45" t="s">
        <v>1</v>
      </c>
      <c r="B1" s="45" t="s">
        <v>6866</v>
      </c>
      <c r="C1" s="45" t="s">
        <v>3</v>
      </c>
      <c r="D1" s="45" t="s">
        <v>4</v>
      </c>
      <c r="E1" s="45" t="s">
        <v>5</v>
      </c>
      <c r="F1" s="45" t="s">
        <v>6</v>
      </c>
      <c r="G1" s="45" t="s">
        <v>7</v>
      </c>
      <c r="H1" s="45" t="s">
        <v>8941</v>
      </c>
      <c r="I1" s="46" t="s">
        <v>8942</v>
      </c>
      <c r="J1" s="46" t="s">
        <v>8943</v>
      </c>
      <c r="K1" s="45" t="s">
        <v>8944</v>
      </c>
      <c r="L1" s="45" t="s">
        <v>10</v>
      </c>
      <c r="M1" s="45" t="s">
        <v>11</v>
      </c>
      <c r="N1" s="45" t="s">
        <v>12</v>
      </c>
      <c r="O1" s="45" t="s">
        <v>13</v>
      </c>
      <c r="P1" s="45" t="s">
        <v>8945</v>
      </c>
      <c r="Q1" s="45" t="s">
        <v>8946</v>
      </c>
      <c r="R1" s="45" t="s">
        <v>8947</v>
      </c>
      <c r="S1" s="45" t="s">
        <v>8948</v>
      </c>
      <c r="T1" s="45" t="s">
        <v>8949</v>
      </c>
      <c r="U1" s="45" t="s">
        <v>24</v>
      </c>
      <c r="V1" s="45" t="s">
        <v>25</v>
      </c>
      <c r="W1" s="45" t="s">
        <v>17</v>
      </c>
      <c r="X1" s="45" t="s">
        <v>28</v>
      </c>
      <c r="Y1" s="45" t="s">
        <v>22</v>
      </c>
      <c r="Z1" s="45" t="s">
        <v>18</v>
      </c>
      <c r="AA1" s="45" t="s">
        <v>8950</v>
      </c>
    </row>
    <row r="2" spans="1:27">
      <c r="A2" s="44" t="s">
        <v>8951</v>
      </c>
      <c r="B2" s="44" t="s">
        <v>6876</v>
      </c>
      <c r="C2" s="44" t="s">
        <v>31</v>
      </c>
      <c r="D2" s="44" t="s">
        <v>8952</v>
      </c>
      <c r="E2" s="44" t="s">
        <v>8953</v>
      </c>
      <c r="F2" s="44" t="s">
        <v>8954</v>
      </c>
      <c r="G2" s="44" t="s">
        <v>8955</v>
      </c>
      <c r="H2" s="44" t="s">
        <v>46</v>
      </c>
      <c r="I2" s="44">
        <v>28000</v>
      </c>
      <c r="J2" s="44" t="s">
        <v>46</v>
      </c>
      <c r="K2" s="44">
        <v>28900</v>
      </c>
      <c r="L2" s="44" t="s">
        <v>46</v>
      </c>
      <c r="M2" s="44" t="s">
        <v>71</v>
      </c>
      <c r="N2" s="44" t="s">
        <v>367</v>
      </c>
      <c r="O2" s="44" t="s">
        <v>46</v>
      </c>
      <c r="P2" s="44" t="s">
        <v>8956</v>
      </c>
      <c r="Q2" s="44" t="s">
        <v>8957</v>
      </c>
      <c r="R2" s="44" t="s">
        <v>8957</v>
      </c>
      <c r="S2" s="44" t="s">
        <v>8957</v>
      </c>
      <c r="T2" s="44" t="s">
        <v>46</v>
      </c>
      <c r="U2" s="44" t="s">
        <v>46</v>
      </c>
      <c r="V2" s="44" t="s">
        <v>46</v>
      </c>
      <c r="W2" s="44" t="s">
        <v>46</v>
      </c>
      <c r="X2" s="44" t="s">
        <v>46</v>
      </c>
      <c r="Y2" s="44" t="s">
        <v>46</v>
      </c>
      <c r="Z2" s="44" t="s">
        <v>46</v>
      </c>
      <c r="AA2" s="44" t="s">
        <v>46</v>
      </c>
    </row>
    <row r="3" spans="1:27">
      <c r="A3" s="44" t="s">
        <v>8951</v>
      </c>
      <c r="B3" s="44" t="s">
        <v>6876</v>
      </c>
      <c r="C3" s="44" t="s">
        <v>31</v>
      </c>
      <c r="D3" s="44" t="s">
        <v>8958</v>
      </c>
      <c r="E3" s="44" t="s">
        <v>8959</v>
      </c>
      <c r="F3" s="44" t="s">
        <v>8960</v>
      </c>
      <c r="G3" s="44" t="s">
        <v>8961</v>
      </c>
      <c r="H3" s="44" t="s">
        <v>46</v>
      </c>
      <c r="I3" s="44">
        <v>39900</v>
      </c>
      <c r="J3" s="44" t="s">
        <v>46</v>
      </c>
      <c r="K3" s="44">
        <v>42000</v>
      </c>
      <c r="L3" s="44" t="s">
        <v>46</v>
      </c>
      <c r="M3" s="44" t="s">
        <v>46</v>
      </c>
      <c r="N3" s="44" t="s">
        <v>367</v>
      </c>
      <c r="O3" s="44" t="s">
        <v>46</v>
      </c>
      <c r="P3" s="44" t="s">
        <v>8962</v>
      </c>
      <c r="Q3" s="44" t="s">
        <v>46</v>
      </c>
      <c r="R3" s="44" t="s">
        <v>46</v>
      </c>
      <c r="S3" s="44" t="s">
        <v>46</v>
      </c>
      <c r="T3" s="44" t="s">
        <v>46</v>
      </c>
      <c r="U3" s="44" t="s">
        <v>46</v>
      </c>
      <c r="V3" s="44" t="s">
        <v>46</v>
      </c>
      <c r="W3" s="44" t="s">
        <v>46</v>
      </c>
      <c r="X3" s="44" t="s">
        <v>46</v>
      </c>
      <c r="Y3" s="44" t="s">
        <v>46</v>
      </c>
      <c r="Z3" s="44" t="s">
        <v>46</v>
      </c>
      <c r="AA3" s="44" t="s">
        <v>46</v>
      </c>
    </row>
    <row r="4" spans="1:27">
      <c r="A4" s="44" t="s">
        <v>8951</v>
      </c>
      <c r="B4" s="44" t="s">
        <v>6876</v>
      </c>
      <c r="C4" s="44" t="s">
        <v>31</v>
      </c>
      <c r="D4" s="44" t="s">
        <v>8963</v>
      </c>
      <c r="E4" s="44" t="s">
        <v>8964</v>
      </c>
      <c r="F4" s="44" t="s">
        <v>8965</v>
      </c>
      <c r="G4" s="44" t="s">
        <v>8966</v>
      </c>
      <c r="H4" s="44" t="s">
        <v>46</v>
      </c>
      <c r="I4" s="44">
        <v>53900</v>
      </c>
      <c r="J4" s="44" t="s">
        <v>46</v>
      </c>
      <c r="K4" s="44">
        <v>55000</v>
      </c>
      <c r="L4" s="44" t="s">
        <v>46</v>
      </c>
      <c r="M4" s="44" t="s">
        <v>46</v>
      </c>
      <c r="N4" s="44" t="s">
        <v>367</v>
      </c>
      <c r="O4" s="44" t="s">
        <v>46</v>
      </c>
      <c r="P4" s="44" t="s">
        <v>8967</v>
      </c>
      <c r="Q4" s="44" t="s">
        <v>8957</v>
      </c>
      <c r="R4" s="44" t="s">
        <v>8957</v>
      </c>
      <c r="S4" s="44" t="s">
        <v>8957</v>
      </c>
      <c r="T4" s="44" t="s">
        <v>46</v>
      </c>
      <c r="U4" s="44" t="s">
        <v>46</v>
      </c>
      <c r="V4" s="44" t="s">
        <v>46</v>
      </c>
      <c r="W4" s="44" t="s">
        <v>46</v>
      </c>
      <c r="X4" s="44" t="s">
        <v>46</v>
      </c>
      <c r="Y4" s="44" t="s">
        <v>46</v>
      </c>
      <c r="Z4" s="44" t="s">
        <v>46</v>
      </c>
      <c r="AA4" s="44" t="s">
        <v>46</v>
      </c>
    </row>
    <row r="5" spans="1:27">
      <c r="A5" s="44" t="s">
        <v>8951</v>
      </c>
      <c r="B5" s="44" t="s">
        <v>6876</v>
      </c>
      <c r="C5" s="44" t="s">
        <v>31</v>
      </c>
      <c r="D5" s="44" t="s">
        <v>8968</v>
      </c>
      <c r="E5" s="44" t="s">
        <v>8969</v>
      </c>
      <c r="F5" s="44" t="s">
        <v>8970</v>
      </c>
      <c r="G5" s="44" t="s">
        <v>8971</v>
      </c>
      <c r="H5" s="44" t="s">
        <v>46</v>
      </c>
      <c r="I5" s="44">
        <v>69900</v>
      </c>
      <c r="J5" s="44" t="s">
        <v>46</v>
      </c>
      <c r="K5" s="44">
        <v>72000</v>
      </c>
      <c r="L5" s="44" t="s">
        <v>46</v>
      </c>
      <c r="M5" s="44" t="s">
        <v>46</v>
      </c>
      <c r="N5" s="44" t="s">
        <v>367</v>
      </c>
      <c r="O5" s="44" t="s">
        <v>46</v>
      </c>
      <c r="P5" s="44" t="s">
        <v>8967</v>
      </c>
      <c r="Q5" s="44" t="s">
        <v>8957</v>
      </c>
      <c r="R5" s="44" t="s">
        <v>8957</v>
      </c>
      <c r="S5" s="44" t="s">
        <v>8957</v>
      </c>
      <c r="T5" s="44" t="s">
        <v>46</v>
      </c>
      <c r="U5" s="44" t="s">
        <v>46</v>
      </c>
      <c r="V5" s="44" t="s">
        <v>46</v>
      </c>
      <c r="W5" s="44" t="s">
        <v>46</v>
      </c>
      <c r="X5" s="44" t="s">
        <v>46</v>
      </c>
      <c r="Y5" s="44" t="s">
        <v>46</v>
      </c>
      <c r="Z5" s="44" t="s">
        <v>46</v>
      </c>
      <c r="AA5" s="44" t="s">
        <v>46</v>
      </c>
    </row>
    <row r="6" spans="1:27">
      <c r="A6" s="44" t="s">
        <v>8951</v>
      </c>
      <c r="B6" s="44" t="s">
        <v>6876</v>
      </c>
      <c r="C6" s="44" t="s">
        <v>31</v>
      </c>
      <c r="D6" s="44" t="s">
        <v>8972</v>
      </c>
      <c r="E6" s="44" t="s">
        <v>8973</v>
      </c>
      <c r="F6" s="44" t="s">
        <v>8974</v>
      </c>
      <c r="G6" s="44" t="s">
        <v>8975</v>
      </c>
      <c r="H6" s="44" t="s">
        <v>8976</v>
      </c>
      <c r="I6" s="44">
        <v>7200</v>
      </c>
      <c r="J6" s="44" t="s">
        <v>8977</v>
      </c>
      <c r="K6" s="44">
        <v>7990</v>
      </c>
      <c r="L6" s="44" t="s">
        <v>46</v>
      </c>
      <c r="M6" s="44" t="s">
        <v>46</v>
      </c>
      <c r="N6" s="44" t="s">
        <v>38</v>
      </c>
      <c r="O6" s="44" t="s">
        <v>46</v>
      </c>
      <c r="P6" s="44" t="s">
        <v>8978</v>
      </c>
      <c r="Q6" s="44" t="s">
        <v>46</v>
      </c>
      <c r="R6" s="44" t="s">
        <v>46</v>
      </c>
      <c r="S6" s="44" t="s">
        <v>46</v>
      </c>
      <c r="T6" s="44" t="s">
        <v>46</v>
      </c>
      <c r="U6" s="44" t="s">
        <v>46</v>
      </c>
      <c r="V6" s="44" t="s">
        <v>46</v>
      </c>
      <c r="W6" s="44" t="s">
        <v>46</v>
      </c>
      <c r="X6" s="44" t="s">
        <v>8979</v>
      </c>
      <c r="Y6" s="44" t="s">
        <v>48</v>
      </c>
      <c r="Z6" s="44" t="s">
        <v>44</v>
      </c>
      <c r="AA6" s="44" t="s">
        <v>46</v>
      </c>
    </row>
    <row r="7" spans="1:27">
      <c r="A7" s="44" t="s">
        <v>8951</v>
      </c>
      <c r="B7" s="44" t="s">
        <v>6876</v>
      </c>
      <c r="C7" s="44" t="s">
        <v>31</v>
      </c>
      <c r="D7" s="44" t="s">
        <v>8980</v>
      </c>
      <c r="E7" s="44" t="s">
        <v>8981</v>
      </c>
      <c r="F7" s="44" t="s">
        <v>8982</v>
      </c>
      <c r="G7" s="44" t="s">
        <v>8983</v>
      </c>
      <c r="H7" s="44" t="s">
        <v>8984</v>
      </c>
      <c r="I7" s="44">
        <v>31900</v>
      </c>
      <c r="J7" s="44" t="s">
        <v>8985</v>
      </c>
      <c r="K7" s="44">
        <v>59900</v>
      </c>
      <c r="L7" s="44" t="s">
        <v>46</v>
      </c>
      <c r="M7" s="44" t="s">
        <v>46</v>
      </c>
      <c r="N7" s="44" t="s">
        <v>38</v>
      </c>
      <c r="O7" s="44" t="s">
        <v>46</v>
      </c>
      <c r="P7" s="44" t="s">
        <v>8956</v>
      </c>
      <c r="Q7" s="44" t="s">
        <v>8957</v>
      </c>
      <c r="R7" s="44" t="s">
        <v>8957</v>
      </c>
      <c r="S7" s="44" t="s">
        <v>8957</v>
      </c>
      <c r="T7" s="44" t="s">
        <v>46</v>
      </c>
      <c r="U7" s="44" t="s">
        <v>46</v>
      </c>
      <c r="V7" s="44" t="s">
        <v>46</v>
      </c>
      <c r="W7" s="44" t="s">
        <v>8986</v>
      </c>
      <c r="X7" s="44" t="s">
        <v>8987</v>
      </c>
      <c r="Y7" s="44" t="s">
        <v>48</v>
      </c>
      <c r="Z7" s="44" t="s">
        <v>61</v>
      </c>
      <c r="AA7" s="44" t="s">
        <v>46</v>
      </c>
    </row>
    <row r="8" spans="1:27">
      <c r="A8" s="44" t="s">
        <v>8951</v>
      </c>
      <c r="B8" s="44" t="s">
        <v>6876</v>
      </c>
      <c r="C8" s="44" t="s">
        <v>31</v>
      </c>
      <c r="D8" s="44" t="s">
        <v>8988</v>
      </c>
      <c r="E8" s="44" t="s">
        <v>8989</v>
      </c>
      <c r="F8" s="44" t="s">
        <v>8990</v>
      </c>
      <c r="G8" s="44" t="s">
        <v>8991</v>
      </c>
      <c r="H8" s="44" t="s">
        <v>8992</v>
      </c>
      <c r="I8" s="44">
        <v>68900</v>
      </c>
      <c r="J8" s="44" t="s">
        <v>8993</v>
      </c>
      <c r="K8" s="44">
        <v>99000</v>
      </c>
      <c r="L8" s="44" t="s">
        <v>46</v>
      </c>
      <c r="M8" s="44" t="s">
        <v>46</v>
      </c>
      <c r="N8" s="44" t="s">
        <v>38</v>
      </c>
      <c r="O8" s="44" t="s">
        <v>46</v>
      </c>
      <c r="P8" s="44" t="s">
        <v>8994</v>
      </c>
      <c r="Q8" s="44" t="s">
        <v>8957</v>
      </c>
      <c r="R8" s="44" t="s">
        <v>8957</v>
      </c>
      <c r="S8" s="44" t="s">
        <v>8957</v>
      </c>
      <c r="T8" s="44" t="s">
        <v>46</v>
      </c>
      <c r="U8" s="44" t="s">
        <v>46</v>
      </c>
      <c r="V8" s="44" t="s">
        <v>46</v>
      </c>
      <c r="W8" s="44" t="s">
        <v>8995</v>
      </c>
      <c r="X8" s="44" t="s">
        <v>8996</v>
      </c>
      <c r="Y8" s="44" t="s">
        <v>48</v>
      </c>
      <c r="Z8" s="44" t="s">
        <v>44</v>
      </c>
      <c r="AA8" s="44" t="s">
        <v>46</v>
      </c>
    </row>
    <row r="9" spans="1:27">
      <c r="A9" s="44" t="s">
        <v>8951</v>
      </c>
      <c r="B9" s="44" t="s">
        <v>6876</v>
      </c>
      <c r="C9" s="44" t="s">
        <v>31</v>
      </c>
      <c r="D9" s="44" t="s">
        <v>8997</v>
      </c>
      <c r="E9" s="44" t="s">
        <v>8998</v>
      </c>
      <c r="F9" s="44" t="s">
        <v>8999</v>
      </c>
      <c r="G9" s="44" t="s">
        <v>9000</v>
      </c>
      <c r="H9" s="44" t="s">
        <v>9001</v>
      </c>
      <c r="I9" s="44">
        <v>139000</v>
      </c>
      <c r="J9" s="44" t="s">
        <v>9002</v>
      </c>
      <c r="K9" s="44">
        <v>199000</v>
      </c>
      <c r="L9" s="44" t="s">
        <v>46</v>
      </c>
      <c r="M9" s="44" t="s">
        <v>46</v>
      </c>
      <c r="N9" s="44" t="s">
        <v>38</v>
      </c>
      <c r="O9" s="44" t="s">
        <v>46</v>
      </c>
      <c r="P9" s="44" t="s">
        <v>9003</v>
      </c>
      <c r="Q9" s="44" t="s">
        <v>8957</v>
      </c>
      <c r="R9" s="44" t="s">
        <v>8957</v>
      </c>
      <c r="S9" s="44" t="s">
        <v>8957</v>
      </c>
      <c r="T9" s="44" t="s">
        <v>46</v>
      </c>
      <c r="U9" s="44" t="s">
        <v>46</v>
      </c>
      <c r="V9" s="44" t="s">
        <v>46</v>
      </c>
      <c r="W9" s="44" t="s">
        <v>9004</v>
      </c>
      <c r="X9" s="44" t="s">
        <v>8996</v>
      </c>
      <c r="Y9" s="44" t="s">
        <v>48</v>
      </c>
      <c r="Z9" s="44" t="s">
        <v>44</v>
      </c>
      <c r="AA9" s="44" t="s">
        <v>46</v>
      </c>
    </row>
    <row r="10" spans="1:27">
      <c r="A10" s="44" t="s">
        <v>8951</v>
      </c>
      <c r="B10" s="44" t="s">
        <v>6876</v>
      </c>
      <c r="C10" s="44" t="s">
        <v>31</v>
      </c>
      <c r="D10" s="44" t="s">
        <v>9005</v>
      </c>
      <c r="E10" s="44" t="s">
        <v>9006</v>
      </c>
      <c r="F10" s="44" t="s">
        <v>9007</v>
      </c>
      <c r="G10" s="44" t="s">
        <v>9008</v>
      </c>
      <c r="H10" s="44" t="s">
        <v>9009</v>
      </c>
      <c r="I10" s="44">
        <v>5400</v>
      </c>
      <c r="J10" s="44" t="s">
        <v>9010</v>
      </c>
      <c r="K10" s="44">
        <v>8990</v>
      </c>
      <c r="L10" s="44" t="s">
        <v>46</v>
      </c>
      <c r="M10" s="44" t="s">
        <v>71</v>
      </c>
      <c r="N10" s="44" t="s">
        <v>38</v>
      </c>
      <c r="O10" s="44" t="s">
        <v>9011</v>
      </c>
      <c r="P10" s="44" t="s">
        <v>9012</v>
      </c>
      <c r="Q10" s="44" t="s">
        <v>46</v>
      </c>
      <c r="R10" s="44" t="s">
        <v>46</v>
      </c>
      <c r="S10" s="44" t="s">
        <v>46</v>
      </c>
      <c r="T10" s="44" t="s">
        <v>46</v>
      </c>
      <c r="U10" s="44" t="s">
        <v>46</v>
      </c>
      <c r="V10" s="44" t="s">
        <v>46</v>
      </c>
      <c r="W10" s="44" t="s">
        <v>9013</v>
      </c>
      <c r="X10" s="44" t="s">
        <v>9014</v>
      </c>
      <c r="Y10" s="44" t="s">
        <v>48</v>
      </c>
      <c r="Z10" s="44" t="s">
        <v>61</v>
      </c>
      <c r="AA10" s="44" t="s">
        <v>46</v>
      </c>
    </row>
    <row r="11" spans="1:27">
      <c r="A11" s="44" t="s">
        <v>8951</v>
      </c>
      <c r="B11" s="44" t="s">
        <v>6876</v>
      </c>
      <c r="C11" s="44" t="s">
        <v>31</v>
      </c>
      <c r="D11" s="44" t="s">
        <v>9015</v>
      </c>
      <c r="E11" s="44" t="s">
        <v>9016</v>
      </c>
      <c r="F11" s="44" t="s">
        <v>9017</v>
      </c>
      <c r="G11" s="44" t="s">
        <v>9018</v>
      </c>
      <c r="H11" s="44" t="s">
        <v>9019</v>
      </c>
      <c r="I11" s="44">
        <v>8200</v>
      </c>
      <c r="J11" s="44" t="s">
        <v>9020</v>
      </c>
      <c r="K11" s="44">
        <v>11900</v>
      </c>
      <c r="L11" s="44" t="s">
        <v>46</v>
      </c>
      <c r="M11" s="44" t="s">
        <v>71</v>
      </c>
      <c r="N11" s="44" t="s">
        <v>38</v>
      </c>
      <c r="O11" s="44" t="s">
        <v>9021</v>
      </c>
      <c r="P11" s="44" t="s">
        <v>9022</v>
      </c>
      <c r="Q11" s="44" t="s">
        <v>46</v>
      </c>
      <c r="R11" s="44" t="s">
        <v>46</v>
      </c>
      <c r="S11" s="44" t="s">
        <v>46</v>
      </c>
      <c r="T11" s="44" t="s">
        <v>46</v>
      </c>
      <c r="U11" s="44" t="s">
        <v>46</v>
      </c>
      <c r="V11" s="44" t="s">
        <v>46</v>
      </c>
      <c r="W11" s="44" t="s">
        <v>46</v>
      </c>
      <c r="X11" s="44" t="s">
        <v>9023</v>
      </c>
      <c r="Y11" s="44" t="s">
        <v>48</v>
      </c>
      <c r="Z11" s="44" t="s">
        <v>61</v>
      </c>
      <c r="AA11" s="44" t="s">
        <v>46</v>
      </c>
    </row>
    <row r="12" spans="1:27">
      <c r="A12" s="44" t="s">
        <v>8951</v>
      </c>
      <c r="B12" s="44" t="s">
        <v>6876</v>
      </c>
      <c r="C12" s="44" t="s">
        <v>31</v>
      </c>
      <c r="D12" s="44" t="s">
        <v>9024</v>
      </c>
      <c r="E12" s="44" t="s">
        <v>9025</v>
      </c>
      <c r="F12" s="44" t="s">
        <v>9026</v>
      </c>
      <c r="G12" s="44" t="s">
        <v>9027</v>
      </c>
      <c r="H12" s="44" t="s">
        <v>9028</v>
      </c>
      <c r="I12" s="44">
        <v>5100</v>
      </c>
      <c r="J12" s="44" t="s">
        <v>9029</v>
      </c>
      <c r="K12" s="44">
        <v>8990</v>
      </c>
      <c r="L12" s="44" t="s">
        <v>46</v>
      </c>
      <c r="M12" s="44" t="s">
        <v>71</v>
      </c>
      <c r="N12" s="44" t="s">
        <v>38</v>
      </c>
      <c r="O12" s="44" t="s">
        <v>9011</v>
      </c>
      <c r="P12" s="44" t="s">
        <v>9012</v>
      </c>
      <c r="Q12" s="44" t="s">
        <v>46</v>
      </c>
      <c r="R12" s="44" t="s">
        <v>46</v>
      </c>
      <c r="S12" s="44" t="s">
        <v>46</v>
      </c>
      <c r="T12" s="44" t="s">
        <v>46</v>
      </c>
      <c r="U12" s="44" t="s">
        <v>46</v>
      </c>
      <c r="V12" s="44" t="s">
        <v>46</v>
      </c>
      <c r="W12" s="44" t="s">
        <v>9013</v>
      </c>
      <c r="X12" s="44" t="s">
        <v>9014</v>
      </c>
      <c r="Y12" s="44" t="s">
        <v>48</v>
      </c>
      <c r="Z12" s="44" t="s">
        <v>44</v>
      </c>
      <c r="AA12" s="44" t="s">
        <v>46</v>
      </c>
    </row>
    <row r="13" spans="1:27">
      <c r="A13" s="44" t="s">
        <v>8951</v>
      </c>
      <c r="B13" s="44" t="s">
        <v>6876</v>
      </c>
      <c r="C13" s="44" t="s">
        <v>31</v>
      </c>
      <c r="D13" s="44" t="s">
        <v>9030</v>
      </c>
      <c r="E13" s="44" t="s">
        <v>9031</v>
      </c>
      <c r="F13" s="44" t="s">
        <v>9032</v>
      </c>
      <c r="G13" s="44" t="s">
        <v>9033</v>
      </c>
      <c r="H13" s="44" t="s">
        <v>9034</v>
      </c>
      <c r="I13" s="44">
        <v>7700</v>
      </c>
      <c r="J13" s="44" t="s">
        <v>9035</v>
      </c>
      <c r="K13" s="44">
        <v>10900</v>
      </c>
      <c r="L13" s="44" t="s">
        <v>46</v>
      </c>
      <c r="M13" s="44" t="s">
        <v>71</v>
      </c>
      <c r="N13" s="44" t="s">
        <v>38</v>
      </c>
      <c r="O13" s="44" t="s">
        <v>9021</v>
      </c>
      <c r="P13" s="44" t="s">
        <v>9022</v>
      </c>
      <c r="Q13" s="44" t="s">
        <v>46</v>
      </c>
      <c r="R13" s="44" t="s">
        <v>46</v>
      </c>
      <c r="S13" s="44" t="s">
        <v>46</v>
      </c>
      <c r="T13" s="44" t="s">
        <v>46</v>
      </c>
      <c r="U13" s="44" t="s">
        <v>46</v>
      </c>
      <c r="V13" s="44" t="s">
        <v>46</v>
      </c>
      <c r="W13" s="44" t="s">
        <v>46</v>
      </c>
      <c r="X13" s="44" t="s">
        <v>9023</v>
      </c>
      <c r="Y13" s="44" t="s">
        <v>48</v>
      </c>
      <c r="Z13" s="44" t="s">
        <v>44</v>
      </c>
      <c r="AA13" s="44" t="s">
        <v>46</v>
      </c>
    </row>
    <row r="14" spans="1:27">
      <c r="A14" s="44" t="s">
        <v>8951</v>
      </c>
      <c r="B14" s="44" t="s">
        <v>6876</v>
      </c>
      <c r="C14" s="44" t="s">
        <v>31</v>
      </c>
      <c r="D14" s="44" t="s">
        <v>9036</v>
      </c>
      <c r="E14" s="44" t="s">
        <v>9037</v>
      </c>
      <c r="F14" s="44" t="s">
        <v>9038</v>
      </c>
      <c r="G14" s="44" t="s">
        <v>9039</v>
      </c>
      <c r="H14" s="44" t="s">
        <v>9040</v>
      </c>
      <c r="I14" s="44">
        <v>4990</v>
      </c>
      <c r="J14" s="44" t="s">
        <v>9041</v>
      </c>
      <c r="K14" s="44">
        <v>5490</v>
      </c>
      <c r="L14" s="44" t="s">
        <v>46</v>
      </c>
      <c r="M14" s="44" t="s">
        <v>71</v>
      </c>
      <c r="N14" s="44" t="s">
        <v>38</v>
      </c>
      <c r="O14" s="44" t="s">
        <v>46</v>
      </c>
      <c r="P14" s="44" t="s">
        <v>9012</v>
      </c>
      <c r="Q14" s="44" t="s">
        <v>46</v>
      </c>
      <c r="R14" s="44" t="s">
        <v>46</v>
      </c>
      <c r="S14" s="44" t="s">
        <v>46</v>
      </c>
      <c r="T14" s="44" t="s">
        <v>46</v>
      </c>
      <c r="U14" s="44" t="s">
        <v>46</v>
      </c>
      <c r="V14" s="44" t="s">
        <v>46</v>
      </c>
      <c r="W14" s="44" t="s">
        <v>9042</v>
      </c>
      <c r="X14" s="44" t="s">
        <v>9043</v>
      </c>
      <c r="Y14" s="44" t="s">
        <v>48</v>
      </c>
      <c r="Z14" s="44" t="s">
        <v>44</v>
      </c>
      <c r="AA14" s="44" t="s">
        <v>46</v>
      </c>
    </row>
    <row r="15" spans="1:27">
      <c r="A15" s="44" t="s">
        <v>8951</v>
      </c>
      <c r="B15" s="44" t="s">
        <v>6876</v>
      </c>
      <c r="C15" s="44" t="s">
        <v>31</v>
      </c>
      <c r="D15" s="44" t="s">
        <v>9044</v>
      </c>
      <c r="E15" s="44" t="s">
        <v>9045</v>
      </c>
      <c r="F15" s="44" t="s">
        <v>9046</v>
      </c>
      <c r="G15" s="44" t="s">
        <v>9047</v>
      </c>
      <c r="H15" s="44" t="s">
        <v>9048</v>
      </c>
      <c r="I15" s="44">
        <v>7390</v>
      </c>
      <c r="J15" s="44" t="s">
        <v>9049</v>
      </c>
      <c r="K15" s="44">
        <v>8490</v>
      </c>
      <c r="L15" s="44" t="s">
        <v>46</v>
      </c>
      <c r="M15" s="44" t="s">
        <v>71</v>
      </c>
      <c r="N15" s="44" t="s">
        <v>38</v>
      </c>
      <c r="O15" s="44" t="s">
        <v>46</v>
      </c>
      <c r="P15" s="44" t="s">
        <v>9022</v>
      </c>
      <c r="Q15" s="44" t="s">
        <v>46</v>
      </c>
      <c r="R15" s="44" t="s">
        <v>46</v>
      </c>
      <c r="S15" s="44" t="s">
        <v>46</v>
      </c>
      <c r="T15" s="44" t="s">
        <v>46</v>
      </c>
      <c r="U15" s="44" t="s">
        <v>46</v>
      </c>
      <c r="V15" s="44" t="s">
        <v>46</v>
      </c>
      <c r="W15" s="44" t="s">
        <v>9050</v>
      </c>
      <c r="X15" s="44" t="s">
        <v>9051</v>
      </c>
      <c r="Y15" s="44" t="s">
        <v>48</v>
      </c>
      <c r="Z15" s="44" t="s">
        <v>44</v>
      </c>
      <c r="AA15" s="44" t="s">
        <v>46</v>
      </c>
    </row>
    <row r="16" spans="1:27">
      <c r="A16" s="44" t="s">
        <v>8951</v>
      </c>
      <c r="B16" s="44" t="s">
        <v>6876</v>
      </c>
      <c r="C16" s="44" t="s">
        <v>31</v>
      </c>
      <c r="D16" s="44" t="s">
        <v>9052</v>
      </c>
      <c r="E16" s="44" t="s">
        <v>9053</v>
      </c>
      <c r="F16" s="44" t="s">
        <v>9054</v>
      </c>
      <c r="G16" s="44" t="s">
        <v>9055</v>
      </c>
      <c r="H16" s="44" t="s">
        <v>46</v>
      </c>
      <c r="I16" s="44">
        <v>38900</v>
      </c>
      <c r="J16" s="44" t="s">
        <v>9056</v>
      </c>
      <c r="K16" s="44">
        <v>43900</v>
      </c>
      <c r="L16" s="44" t="s">
        <v>46</v>
      </c>
      <c r="M16" s="44" t="s">
        <v>71</v>
      </c>
      <c r="N16" s="44" t="s">
        <v>38</v>
      </c>
      <c r="O16" s="44" t="s">
        <v>9057</v>
      </c>
      <c r="P16" s="44" t="s">
        <v>8967</v>
      </c>
      <c r="Q16" s="44" t="s">
        <v>8957</v>
      </c>
      <c r="R16" s="44" t="s">
        <v>8957</v>
      </c>
      <c r="S16" s="44" t="s">
        <v>8957</v>
      </c>
      <c r="T16" s="44" t="s">
        <v>46</v>
      </c>
      <c r="U16" s="44" t="s">
        <v>46</v>
      </c>
      <c r="V16" s="44" t="s">
        <v>46</v>
      </c>
      <c r="W16" s="44" t="s">
        <v>9058</v>
      </c>
      <c r="X16" s="44" t="s">
        <v>9059</v>
      </c>
      <c r="Y16" s="44" t="s">
        <v>48</v>
      </c>
      <c r="Z16" s="44" t="s">
        <v>44</v>
      </c>
      <c r="AA16" s="44" t="s">
        <v>46</v>
      </c>
    </row>
    <row r="17" spans="1:27">
      <c r="A17" s="44" t="s">
        <v>8951</v>
      </c>
      <c r="B17" s="44" t="s">
        <v>6876</v>
      </c>
      <c r="C17" s="44" t="s">
        <v>31</v>
      </c>
      <c r="D17" s="44" t="s">
        <v>9060</v>
      </c>
      <c r="E17" s="44" t="s">
        <v>9061</v>
      </c>
      <c r="F17" s="44" t="s">
        <v>9062</v>
      </c>
      <c r="G17" s="44" t="s">
        <v>9063</v>
      </c>
      <c r="H17" s="44" t="s">
        <v>46</v>
      </c>
      <c r="I17" s="44">
        <v>18900</v>
      </c>
      <c r="J17" s="44" t="s">
        <v>9064</v>
      </c>
      <c r="K17" s="44">
        <v>29900</v>
      </c>
      <c r="L17" s="44" t="s">
        <v>46</v>
      </c>
      <c r="M17" s="44" t="s">
        <v>71</v>
      </c>
      <c r="N17" s="44" t="s">
        <v>38</v>
      </c>
      <c r="O17" s="44" t="s">
        <v>9057</v>
      </c>
      <c r="P17" s="44" t="s">
        <v>8967</v>
      </c>
      <c r="Q17" s="44" t="s">
        <v>8957</v>
      </c>
      <c r="R17" s="44" t="s">
        <v>8957</v>
      </c>
      <c r="S17" s="44" t="s">
        <v>8957</v>
      </c>
      <c r="T17" s="44" t="s">
        <v>46</v>
      </c>
      <c r="U17" s="44" t="s">
        <v>46</v>
      </c>
      <c r="V17" s="44" t="s">
        <v>46</v>
      </c>
      <c r="W17" s="44" t="s">
        <v>46</v>
      </c>
      <c r="X17" s="44" t="s">
        <v>9065</v>
      </c>
      <c r="Y17" s="44" t="s">
        <v>48</v>
      </c>
      <c r="Z17" s="44" t="s">
        <v>44</v>
      </c>
      <c r="AA17" s="44" t="s">
        <v>46</v>
      </c>
    </row>
    <row r="18" spans="1:27">
      <c r="A18" s="44" t="s">
        <v>8951</v>
      </c>
      <c r="B18" s="44" t="s">
        <v>6876</v>
      </c>
      <c r="C18" s="44" t="s">
        <v>31</v>
      </c>
      <c r="D18" s="44" t="s">
        <v>9066</v>
      </c>
      <c r="E18" s="44" t="s">
        <v>9067</v>
      </c>
      <c r="F18" s="44" t="s">
        <v>9068</v>
      </c>
      <c r="G18" s="44" t="s">
        <v>9069</v>
      </c>
      <c r="H18" s="44" t="s">
        <v>46</v>
      </c>
      <c r="I18" s="44">
        <v>23900</v>
      </c>
      <c r="J18" s="44" t="s">
        <v>9070</v>
      </c>
      <c r="K18" s="44">
        <v>76900</v>
      </c>
      <c r="L18" s="44" t="s">
        <v>46</v>
      </c>
      <c r="M18" s="44" t="s">
        <v>71</v>
      </c>
      <c r="N18" s="44" t="s">
        <v>38</v>
      </c>
      <c r="O18" s="44" t="s">
        <v>9057</v>
      </c>
      <c r="P18" s="44" t="s">
        <v>8956</v>
      </c>
      <c r="Q18" s="44" t="s">
        <v>8957</v>
      </c>
      <c r="R18" s="44" t="s">
        <v>8957</v>
      </c>
      <c r="S18" s="44" t="s">
        <v>8957</v>
      </c>
      <c r="T18" s="44" t="s">
        <v>46</v>
      </c>
      <c r="U18" s="44" t="s">
        <v>46</v>
      </c>
      <c r="V18" s="44" t="s">
        <v>46</v>
      </c>
      <c r="W18" s="44" t="s">
        <v>9071</v>
      </c>
      <c r="X18" s="44" t="s">
        <v>9065</v>
      </c>
      <c r="Y18" s="44" t="s">
        <v>48</v>
      </c>
      <c r="Z18" s="44" t="s">
        <v>44</v>
      </c>
      <c r="AA18" s="44" t="s">
        <v>46</v>
      </c>
    </row>
    <row r="19" spans="1:27">
      <c r="A19" s="44" t="s">
        <v>8951</v>
      </c>
      <c r="B19" s="44" t="s">
        <v>6876</v>
      </c>
      <c r="C19" s="44" t="s">
        <v>31</v>
      </c>
      <c r="D19" s="44" t="s">
        <v>9072</v>
      </c>
      <c r="E19" s="44" t="s">
        <v>9073</v>
      </c>
      <c r="F19" s="44" t="s">
        <v>9074</v>
      </c>
      <c r="G19" s="44" t="s">
        <v>9075</v>
      </c>
      <c r="H19" s="44" t="s">
        <v>9076</v>
      </c>
      <c r="I19" s="44">
        <v>10500</v>
      </c>
      <c r="J19" s="44" t="s">
        <v>9077</v>
      </c>
      <c r="K19" s="44">
        <v>36900</v>
      </c>
      <c r="L19" s="44" t="s">
        <v>46</v>
      </c>
      <c r="M19" s="44" t="s">
        <v>71</v>
      </c>
      <c r="N19" s="44" t="s">
        <v>38</v>
      </c>
      <c r="O19" s="44" t="s">
        <v>46</v>
      </c>
      <c r="P19" s="44" t="s">
        <v>9022</v>
      </c>
      <c r="Q19" s="44" t="s">
        <v>8957</v>
      </c>
      <c r="R19" s="44" t="s">
        <v>8957</v>
      </c>
      <c r="S19" s="44" t="s">
        <v>8957</v>
      </c>
      <c r="T19" s="44" t="s">
        <v>46</v>
      </c>
      <c r="U19" s="44" t="s">
        <v>46</v>
      </c>
      <c r="V19" s="44" t="s">
        <v>46</v>
      </c>
      <c r="W19" s="44" t="s">
        <v>46</v>
      </c>
      <c r="X19" s="44" t="s">
        <v>9078</v>
      </c>
      <c r="Y19" s="44" t="s">
        <v>48</v>
      </c>
      <c r="Z19" s="44" t="s">
        <v>44</v>
      </c>
      <c r="AA19" s="44" t="s">
        <v>46</v>
      </c>
    </row>
    <row r="20" spans="1:27">
      <c r="A20" s="44" t="s">
        <v>8951</v>
      </c>
      <c r="B20" s="44" t="s">
        <v>6876</v>
      </c>
      <c r="C20" s="44" t="s">
        <v>31</v>
      </c>
      <c r="D20" s="44" t="s">
        <v>9079</v>
      </c>
      <c r="E20" s="44" t="s">
        <v>9080</v>
      </c>
      <c r="F20" s="44" t="s">
        <v>9081</v>
      </c>
      <c r="G20" s="44" t="s">
        <v>9082</v>
      </c>
      <c r="H20" s="44" t="s">
        <v>9077</v>
      </c>
      <c r="I20" s="44">
        <v>12500</v>
      </c>
      <c r="J20" s="44" t="s">
        <v>9083</v>
      </c>
      <c r="K20" s="44">
        <v>36900</v>
      </c>
      <c r="L20" s="44" t="s">
        <v>46</v>
      </c>
      <c r="M20" s="44" t="s">
        <v>71</v>
      </c>
      <c r="N20" s="44" t="s">
        <v>38</v>
      </c>
      <c r="O20" s="44" t="s">
        <v>46</v>
      </c>
      <c r="P20" s="44" t="s">
        <v>9084</v>
      </c>
      <c r="Q20" s="44" t="s">
        <v>8957</v>
      </c>
      <c r="R20" s="44" t="s">
        <v>8957</v>
      </c>
      <c r="S20" s="44" t="s">
        <v>8957</v>
      </c>
      <c r="T20" s="44" t="s">
        <v>46</v>
      </c>
      <c r="U20" s="44" t="s">
        <v>46</v>
      </c>
      <c r="V20" s="44" t="s">
        <v>46</v>
      </c>
      <c r="W20" s="44" t="s">
        <v>46</v>
      </c>
      <c r="X20" s="44" t="s">
        <v>9078</v>
      </c>
      <c r="Y20" s="44" t="s">
        <v>48</v>
      </c>
      <c r="Z20" s="44" t="s">
        <v>44</v>
      </c>
      <c r="AA20" s="44" t="s">
        <v>46</v>
      </c>
    </row>
    <row r="21" spans="1:27">
      <c r="A21" s="44" t="s">
        <v>8951</v>
      </c>
      <c r="B21" s="44" t="s">
        <v>6876</v>
      </c>
      <c r="C21" s="44" t="s">
        <v>31</v>
      </c>
      <c r="D21" s="44" t="s">
        <v>9085</v>
      </c>
      <c r="E21" s="44" t="s">
        <v>9086</v>
      </c>
      <c r="F21" s="44" t="s">
        <v>9087</v>
      </c>
      <c r="G21" s="44" t="s">
        <v>9088</v>
      </c>
      <c r="H21" s="44" t="s">
        <v>9089</v>
      </c>
      <c r="I21" s="44">
        <v>15500</v>
      </c>
      <c r="J21" s="44" t="s">
        <v>9090</v>
      </c>
      <c r="K21" s="44">
        <v>39900</v>
      </c>
      <c r="L21" s="44" t="s">
        <v>46</v>
      </c>
      <c r="M21" s="44" t="s">
        <v>71</v>
      </c>
      <c r="N21" s="44" t="s">
        <v>38</v>
      </c>
      <c r="O21" s="44" t="s">
        <v>46</v>
      </c>
      <c r="P21" s="44" t="s">
        <v>8967</v>
      </c>
      <c r="Q21" s="44" t="s">
        <v>8957</v>
      </c>
      <c r="R21" s="44" t="s">
        <v>8957</v>
      </c>
      <c r="S21" s="44" t="s">
        <v>8957</v>
      </c>
      <c r="T21" s="44" t="s">
        <v>46</v>
      </c>
      <c r="U21" s="44" t="s">
        <v>46</v>
      </c>
      <c r="V21" s="44" t="s">
        <v>46</v>
      </c>
      <c r="W21" s="44" t="s">
        <v>46</v>
      </c>
      <c r="X21" s="44" t="s">
        <v>9078</v>
      </c>
      <c r="Y21" s="44" t="s">
        <v>48</v>
      </c>
      <c r="Z21" s="44" t="s">
        <v>44</v>
      </c>
      <c r="AA21" s="44" t="s">
        <v>46</v>
      </c>
    </row>
    <row r="22" spans="1:27">
      <c r="A22" s="44" t="s">
        <v>8951</v>
      </c>
      <c r="B22" s="44" t="s">
        <v>6876</v>
      </c>
      <c r="C22" s="44" t="s">
        <v>31</v>
      </c>
      <c r="D22" s="44" t="s">
        <v>9091</v>
      </c>
      <c r="E22" s="44" t="s">
        <v>9092</v>
      </c>
      <c r="F22" s="44" t="s">
        <v>9093</v>
      </c>
      <c r="G22" s="44" t="s">
        <v>9094</v>
      </c>
      <c r="H22" s="44" t="s">
        <v>9095</v>
      </c>
      <c r="I22" s="44">
        <v>19500</v>
      </c>
      <c r="J22" s="44" t="s">
        <v>9096</v>
      </c>
      <c r="K22" s="44">
        <v>36900</v>
      </c>
      <c r="L22" s="44" t="s">
        <v>46</v>
      </c>
      <c r="M22" s="44" t="s">
        <v>71</v>
      </c>
      <c r="N22" s="44" t="s">
        <v>38</v>
      </c>
      <c r="O22" s="44" t="s">
        <v>46</v>
      </c>
      <c r="P22" s="44" t="s">
        <v>8956</v>
      </c>
      <c r="Q22" s="44" t="s">
        <v>8957</v>
      </c>
      <c r="R22" s="44" t="s">
        <v>8957</v>
      </c>
      <c r="S22" s="44" t="s">
        <v>8957</v>
      </c>
      <c r="T22" s="44" t="s">
        <v>46</v>
      </c>
      <c r="U22" s="44" t="s">
        <v>46</v>
      </c>
      <c r="V22" s="44" t="s">
        <v>46</v>
      </c>
      <c r="W22" s="44" t="s">
        <v>46</v>
      </c>
      <c r="X22" s="44" t="s">
        <v>9078</v>
      </c>
      <c r="Y22" s="44" t="s">
        <v>48</v>
      </c>
      <c r="Z22" s="44" t="s">
        <v>44</v>
      </c>
      <c r="AA22" s="44" t="s">
        <v>46</v>
      </c>
    </row>
    <row r="23" spans="1:27">
      <c r="A23" s="44" t="s">
        <v>8951</v>
      </c>
      <c r="B23" s="44" t="s">
        <v>6876</v>
      </c>
      <c r="C23" s="44" t="s">
        <v>31</v>
      </c>
      <c r="D23" s="44" t="s">
        <v>9097</v>
      </c>
      <c r="E23" s="44" t="s">
        <v>9098</v>
      </c>
      <c r="F23" s="44" t="s">
        <v>9099</v>
      </c>
      <c r="G23" s="44" t="s">
        <v>9100</v>
      </c>
      <c r="H23" s="44" t="s">
        <v>9101</v>
      </c>
      <c r="I23" s="44">
        <v>24500</v>
      </c>
      <c r="J23" s="44" t="s">
        <v>9102</v>
      </c>
      <c r="K23" s="44">
        <v>39900</v>
      </c>
      <c r="L23" s="44" t="s">
        <v>46</v>
      </c>
      <c r="M23" s="44" t="s">
        <v>71</v>
      </c>
      <c r="N23" s="44" t="s">
        <v>38</v>
      </c>
      <c r="O23" s="44" t="s">
        <v>46</v>
      </c>
      <c r="P23" s="44" t="s">
        <v>9103</v>
      </c>
      <c r="Q23" s="44" t="s">
        <v>8957</v>
      </c>
      <c r="R23" s="44" t="s">
        <v>8957</v>
      </c>
      <c r="S23" s="44" t="s">
        <v>8957</v>
      </c>
      <c r="T23" s="44" t="s">
        <v>46</v>
      </c>
      <c r="U23" s="44" t="s">
        <v>46</v>
      </c>
      <c r="V23" s="44" t="s">
        <v>46</v>
      </c>
      <c r="W23" s="44" t="s">
        <v>46</v>
      </c>
      <c r="X23" s="44" t="s">
        <v>9078</v>
      </c>
      <c r="Y23" s="44" t="s">
        <v>48</v>
      </c>
      <c r="Z23" s="44" t="s">
        <v>44</v>
      </c>
      <c r="AA23" s="44" t="s">
        <v>46</v>
      </c>
    </row>
    <row r="24" spans="1:27">
      <c r="A24" s="44" t="s">
        <v>8951</v>
      </c>
      <c r="B24" s="44" t="s">
        <v>6876</v>
      </c>
      <c r="C24" s="44" t="s">
        <v>31</v>
      </c>
      <c r="D24" s="44" t="s">
        <v>9104</v>
      </c>
      <c r="E24" s="44" t="s">
        <v>9105</v>
      </c>
      <c r="F24" s="44" t="s">
        <v>9106</v>
      </c>
      <c r="G24" s="44" t="s">
        <v>9107</v>
      </c>
      <c r="H24" s="44" t="s">
        <v>46</v>
      </c>
      <c r="I24" s="44">
        <v>3950</v>
      </c>
      <c r="J24" s="44" t="s">
        <v>9108</v>
      </c>
      <c r="K24" s="44">
        <v>5490</v>
      </c>
      <c r="L24" s="44" t="s">
        <v>46</v>
      </c>
      <c r="M24" s="44" t="s">
        <v>71</v>
      </c>
      <c r="N24" s="44" t="s">
        <v>38</v>
      </c>
      <c r="O24" s="44" t="s">
        <v>9057</v>
      </c>
      <c r="P24" s="44" t="s">
        <v>9109</v>
      </c>
      <c r="Q24" s="44" t="s">
        <v>46</v>
      </c>
      <c r="R24" s="44" t="s">
        <v>46</v>
      </c>
      <c r="S24" s="44" t="s">
        <v>46</v>
      </c>
      <c r="T24" s="44" t="s">
        <v>46</v>
      </c>
      <c r="U24" s="44" t="s">
        <v>46</v>
      </c>
      <c r="V24" s="44" t="s">
        <v>46</v>
      </c>
      <c r="W24" s="44" t="s">
        <v>46</v>
      </c>
      <c r="X24" s="44" t="s">
        <v>9110</v>
      </c>
      <c r="Y24" s="44" t="s">
        <v>48</v>
      </c>
      <c r="Z24" s="44" t="s">
        <v>44</v>
      </c>
      <c r="AA24" s="44" t="s">
        <v>46</v>
      </c>
    </row>
    <row r="25" spans="1:27">
      <c r="A25" s="44" t="s">
        <v>8951</v>
      </c>
      <c r="B25" s="44" t="s">
        <v>6876</v>
      </c>
      <c r="C25" s="44" t="s">
        <v>31</v>
      </c>
      <c r="D25" s="44" t="s">
        <v>9111</v>
      </c>
      <c r="E25" s="44" t="s">
        <v>9112</v>
      </c>
      <c r="F25" s="44" t="s">
        <v>9113</v>
      </c>
      <c r="G25" s="44" t="s">
        <v>9114</v>
      </c>
      <c r="H25" s="44" t="s">
        <v>46</v>
      </c>
      <c r="I25" s="44">
        <v>10500</v>
      </c>
      <c r="J25" s="44" t="s">
        <v>46</v>
      </c>
      <c r="K25" s="44">
        <v>17900</v>
      </c>
      <c r="L25" s="44" t="s">
        <v>46</v>
      </c>
      <c r="M25" s="44" t="s">
        <v>181</v>
      </c>
      <c r="N25" s="44" t="s">
        <v>181</v>
      </c>
      <c r="O25" s="44" t="s">
        <v>9057</v>
      </c>
      <c r="P25" s="44" t="s">
        <v>9084</v>
      </c>
      <c r="Q25" s="44" t="s">
        <v>46</v>
      </c>
      <c r="R25" s="44" t="s">
        <v>46</v>
      </c>
      <c r="S25" s="44" t="s">
        <v>46</v>
      </c>
      <c r="T25" s="44" t="s">
        <v>46</v>
      </c>
      <c r="U25" s="44" t="s">
        <v>46</v>
      </c>
      <c r="V25" s="44" t="s">
        <v>46</v>
      </c>
      <c r="W25" s="44" t="s">
        <v>46</v>
      </c>
      <c r="X25" s="44" t="s">
        <v>9115</v>
      </c>
      <c r="Y25" s="44" t="s">
        <v>48</v>
      </c>
      <c r="Z25" s="44" t="s">
        <v>44</v>
      </c>
      <c r="AA25" s="44" t="s">
        <v>46</v>
      </c>
    </row>
    <row r="26" spans="1:27">
      <c r="A26" s="44" t="s">
        <v>8951</v>
      </c>
      <c r="B26" s="44" t="s">
        <v>6876</v>
      </c>
      <c r="C26" s="44" t="s">
        <v>31</v>
      </c>
      <c r="D26" s="44" t="s">
        <v>9116</v>
      </c>
      <c r="E26" s="44" t="s">
        <v>9117</v>
      </c>
      <c r="F26" s="44" t="s">
        <v>9118</v>
      </c>
      <c r="G26" s="44" t="s">
        <v>9119</v>
      </c>
      <c r="H26" s="44" t="s">
        <v>46</v>
      </c>
      <c r="I26" s="44">
        <v>12500</v>
      </c>
      <c r="J26" s="44" t="s">
        <v>46</v>
      </c>
      <c r="K26" s="44">
        <v>19900</v>
      </c>
      <c r="L26" s="44" t="s">
        <v>46</v>
      </c>
      <c r="M26" s="44" t="s">
        <v>71</v>
      </c>
      <c r="N26" s="44" t="s">
        <v>38</v>
      </c>
      <c r="O26" s="44" t="s">
        <v>9057</v>
      </c>
      <c r="P26" s="44" t="s">
        <v>8967</v>
      </c>
      <c r="Q26" s="44" t="s">
        <v>46</v>
      </c>
      <c r="R26" s="44" t="s">
        <v>46</v>
      </c>
      <c r="S26" s="44" t="s">
        <v>46</v>
      </c>
      <c r="T26" s="44" t="s">
        <v>46</v>
      </c>
      <c r="U26" s="44" t="s">
        <v>46</v>
      </c>
      <c r="V26" s="44" t="s">
        <v>46</v>
      </c>
      <c r="W26" s="44" t="s">
        <v>46</v>
      </c>
      <c r="X26" s="44" t="s">
        <v>9115</v>
      </c>
      <c r="Y26" s="44" t="s">
        <v>48</v>
      </c>
      <c r="Z26" s="44" t="s">
        <v>44</v>
      </c>
      <c r="AA26" s="44" t="s">
        <v>46</v>
      </c>
    </row>
    <row r="27" spans="1:27">
      <c r="A27" s="44" t="s">
        <v>8951</v>
      </c>
      <c r="B27" s="44" t="s">
        <v>6876</v>
      </c>
      <c r="C27" s="44" t="s">
        <v>31</v>
      </c>
      <c r="D27" s="44" t="s">
        <v>9120</v>
      </c>
      <c r="E27" s="44" t="s">
        <v>9121</v>
      </c>
      <c r="F27" s="44" t="s">
        <v>9122</v>
      </c>
      <c r="G27" s="44" t="s">
        <v>9123</v>
      </c>
      <c r="H27" s="44" t="s">
        <v>46</v>
      </c>
      <c r="I27" s="44">
        <v>17500</v>
      </c>
      <c r="J27" s="44" t="s">
        <v>46</v>
      </c>
      <c r="K27" s="44">
        <v>26900</v>
      </c>
      <c r="L27" s="44" t="s">
        <v>46</v>
      </c>
      <c r="M27" s="44" t="s">
        <v>71</v>
      </c>
      <c r="N27" s="44" t="s">
        <v>38</v>
      </c>
      <c r="O27" s="44" t="s">
        <v>9057</v>
      </c>
      <c r="P27" s="44" t="s">
        <v>8956</v>
      </c>
      <c r="Q27" s="44" t="s">
        <v>46</v>
      </c>
      <c r="R27" s="44" t="s">
        <v>46</v>
      </c>
      <c r="S27" s="44" t="s">
        <v>46</v>
      </c>
      <c r="T27" s="44" t="s">
        <v>46</v>
      </c>
      <c r="U27" s="44" t="s">
        <v>46</v>
      </c>
      <c r="V27" s="44" t="s">
        <v>46</v>
      </c>
      <c r="W27" s="44" t="s">
        <v>46</v>
      </c>
      <c r="X27" s="44" t="s">
        <v>9115</v>
      </c>
      <c r="Y27" s="44" t="s">
        <v>48</v>
      </c>
      <c r="Z27" s="44" t="s">
        <v>44</v>
      </c>
      <c r="AA27" s="44" t="s">
        <v>46</v>
      </c>
    </row>
    <row r="28" spans="1:27">
      <c r="A28" s="44" t="s">
        <v>8951</v>
      </c>
      <c r="B28" s="44" t="s">
        <v>6876</v>
      </c>
      <c r="C28" s="44" t="s">
        <v>31</v>
      </c>
      <c r="D28" s="44" t="s">
        <v>9124</v>
      </c>
      <c r="E28" s="44" t="s">
        <v>9125</v>
      </c>
      <c r="F28" s="44" t="s">
        <v>9126</v>
      </c>
      <c r="G28" s="44" t="s">
        <v>9127</v>
      </c>
      <c r="H28" s="44" t="s">
        <v>9076</v>
      </c>
      <c r="I28" s="44">
        <v>10500</v>
      </c>
      <c r="J28" s="44" t="s">
        <v>9077</v>
      </c>
      <c r="K28" s="44">
        <v>14900</v>
      </c>
      <c r="L28" s="44" t="s">
        <v>46</v>
      </c>
      <c r="M28" s="44" t="s">
        <v>71</v>
      </c>
      <c r="N28" s="44" t="s">
        <v>38</v>
      </c>
      <c r="O28" s="44" t="s">
        <v>46</v>
      </c>
      <c r="P28" s="44" t="s">
        <v>9022</v>
      </c>
      <c r="Q28" s="44" t="s">
        <v>8957</v>
      </c>
      <c r="R28" s="44" t="s">
        <v>8957</v>
      </c>
      <c r="S28" s="44" t="s">
        <v>8957</v>
      </c>
      <c r="T28" s="44" t="s">
        <v>46</v>
      </c>
      <c r="U28" s="44" t="s">
        <v>46</v>
      </c>
      <c r="V28" s="44" t="s">
        <v>46</v>
      </c>
      <c r="W28" s="44" t="s">
        <v>9128</v>
      </c>
      <c r="X28" s="44" t="s">
        <v>9129</v>
      </c>
      <c r="Y28" s="44" t="s">
        <v>48</v>
      </c>
      <c r="Z28" s="44" t="s">
        <v>44</v>
      </c>
      <c r="AA28" s="44" t="s">
        <v>46</v>
      </c>
    </row>
    <row r="29" spans="1:27">
      <c r="A29" s="44" t="s">
        <v>8951</v>
      </c>
      <c r="B29" s="44" t="s">
        <v>6876</v>
      </c>
      <c r="C29" s="44" t="s">
        <v>31</v>
      </c>
      <c r="D29" s="44" t="s">
        <v>9130</v>
      </c>
      <c r="E29" s="44" t="s">
        <v>9131</v>
      </c>
      <c r="F29" s="44" t="s">
        <v>9132</v>
      </c>
      <c r="G29" s="44" t="s">
        <v>9133</v>
      </c>
      <c r="H29" s="44" t="s">
        <v>9077</v>
      </c>
      <c r="I29" s="44">
        <v>12500</v>
      </c>
      <c r="J29" s="44" t="s">
        <v>9083</v>
      </c>
      <c r="K29" s="44">
        <v>17900</v>
      </c>
      <c r="L29" s="44" t="s">
        <v>46</v>
      </c>
      <c r="M29" s="44" t="s">
        <v>71</v>
      </c>
      <c r="N29" s="44" t="s">
        <v>38</v>
      </c>
      <c r="O29" s="44" t="s">
        <v>46</v>
      </c>
      <c r="P29" s="44" t="s">
        <v>9084</v>
      </c>
      <c r="Q29" s="44" t="s">
        <v>8957</v>
      </c>
      <c r="R29" s="44" t="s">
        <v>8957</v>
      </c>
      <c r="S29" s="44" t="s">
        <v>8957</v>
      </c>
      <c r="T29" s="44" t="s">
        <v>46</v>
      </c>
      <c r="U29" s="44" t="s">
        <v>46</v>
      </c>
      <c r="V29" s="44" t="s">
        <v>46</v>
      </c>
      <c r="W29" s="44" t="s">
        <v>9134</v>
      </c>
      <c r="X29" s="44" t="s">
        <v>9129</v>
      </c>
      <c r="Y29" s="44" t="s">
        <v>48</v>
      </c>
      <c r="Z29" s="44" t="s">
        <v>44</v>
      </c>
      <c r="AA29" s="44" t="s">
        <v>46</v>
      </c>
    </row>
    <row r="30" spans="1:27">
      <c r="A30" s="44" t="s">
        <v>8951</v>
      </c>
      <c r="B30" s="44" t="s">
        <v>6876</v>
      </c>
      <c r="C30" s="44" t="s">
        <v>31</v>
      </c>
      <c r="D30" s="44" t="s">
        <v>9135</v>
      </c>
      <c r="E30" s="44" t="s">
        <v>9136</v>
      </c>
      <c r="F30" s="44" t="s">
        <v>9137</v>
      </c>
      <c r="G30" s="44" t="s">
        <v>9138</v>
      </c>
      <c r="H30" s="44" t="s">
        <v>9083</v>
      </c>
      <c r="I30" s="44">
        <v>14500</v>
      </c>
      <c r="J30" s="44" t="s">
        <v>9139</v>
      </c>
      <c r="K30" s="44">
        <v>19900</v>
      </c>
      <c r="L30" s="44" t="s">
        <v>46</v>
      </c>
      <c r="M30" s="44" t="s">
        <v>71</v>
      </c>
      <c r="N30" s="44" t="s">
        <v>38</v>
      </c>
      <c r="O30" s="44" t="s">
        <v>46</v>
      </c>
      <c r="P30" s="44" t="s">
        <v>8967</v>
      </c>
      <c r="Q30" s="44" t="s">
        <v>8957</v>
      </c>
      <c r="R30" s="44" t="s">
        <v>8957</v>
      </c>
      <c r="S30" s="44" t="s">
        <v>8957</v>
      </c>
      <c r="T30" s="44" t="s">
        <v>46</v>
      </c>
      <c r="U30" s="44" t="s">
        <v>46</v>
      </c>
      <c r="V30" s="44" t="s">
        <v>46</v>
      </c>
      <c r="W30" s="44" t="s">
        <v>9140</v>
      </c>
      <c r="X30" s="44" t="s">
        <v>9129</v>
      </c>
      <c r="Y30" s="44" t="s">
        <v>48</v>
      </c>
      <c r="Z30" s="44" t="s">
        <v>44</v>
      </c>
      <c r="AA30" s="44" t="s">
        <v>46</v>
      </c>
    </row>
    <row r="31" spans="1:27">
      <c r="A31" s="44" t="s">
        <v>8951</v>
      </c>
      <c r="B31" s="44" t="s">
        <v>6876</v>
      </c>
      <c r="C31" s="44" t="s">
        <v>31</v>
      </c>
      <c r="D31" s="44" t="s">
        <v>9141</v>
      </c>
      <c r="E31" s="44" t="s">
        <v>9142</v>
      </c>
      <c r="F31" s="44" t="s">
        <v>9143</v>
      </c>
      <c r="G31" s="44" t="s">
        <v>9144</v>
      </c>
      <c r="H31" s="44" t="s">
        <v>9095</v>
      </c>
      <c r="I31" s="44">
        <v>19500</v>
      </c>
      <c r="J31" s="44" t="s">
        <v>9096</v>
      </c>
      <c r="K31" s="44">
        <v>26900</v>
      </c>
      <c r="L31" s="44" t="s">
        <v>46</v>
      </c>
      <c r="M31" s="44" t="s">
        <v>71</v>
      </c>
      <c r="N31" s="44" t="s">
        <v>38</v>
      </c>
      <c r="O31" s="44" t="s">
        <v>46</v>
      </c>
      <c r="P31" s="44" t="s">
        <v>8956</v>
      </c>
      <c r="Q31" s="44" t="s">
        <v>8957</v>
      </c>
      <c r="R31" s="44" t="s">
        <v>8957</v>
      </c>
      <c r="S31" s="44" t="s">
        <v>8957</v>
      </c>
      <c r="T31" s="44" t="s">
        <v>46</v>
      </c>
      <c r="U31" s="44" t="s">
        <v>46</v>
      </c>
      <c r="V31" s="44" t="s">
        <v>46</v>
      </c>
      <c r="W31" s="44" t="s">
        <v>9145</v>
      </c>
      <c r="X31" s="44" t="s">
        <v>9129</v>
      </c>
      <c r="Y31" s="44" t="s">
        <v>48</v>
      </c>
      <c r="Z31" s="44" t="s">
        <v>44</v>
      </c>
      <c r="AA31" s="44" t="s">
        <v>46</v>
      </c>
    </row>
    <row r="32" spans="1:27">
      <c r="A32" s="44" t="s">
        <v>8951</v>
      </c>
      <c r="B32" s="44" t="s">
        <v>6876</v>
      </c>
      <c r="C32" s="44" t="s">
        <v>31</v>
      </c>
      <c r="D32" s="44" t="s">
        <v>9146</v>
      </c>
      <c r="E32" s="44" t="s">
        <v>9147</v>
      </c>
      <c r="F32" s="44" t="s">
        <v>9148</v>
      </c>
      <c r="G32" s="44" t="s">
        <v>9149</v>
      </c>
      <c r="H32" s="44" t="s">
        <v>9101</v>
      </c>
      <c r="I32" s="44">
        <v>24500</v>
      </c>
      <c r="J32" s="44" t="s">
        <v>9102</v>
      </c>
      <c r="K32" s="44">
        <v>36900</v>
      </c>
      <c r="L32" s="44" t="s">
        <v>46</v>
      </c>
      <c r="M32" s="44" t="s">
        <v>71</v>
      </c>
      <c r="N32" s="44" t="s">
        <v>38</v>
      </c>
      <c r="O32" s="44" t="s">
        <v>46</v>
      </c>
      <c r="P32" s="44" t="s">
        <v>9103</v>
      </c>
      <c r="Q32" s="44" t="s">
        <v>8957</v>
      </c>
      <c r="R32" s="44" t="s">
        <v>8957</v>
      </c>
      <c r="S32" s="44" t="s">
        <v>8957</v>
      </c>
      <c r="T32" s="44" t="s">
        <v>46</v>
      </c>
      <c r="U32" s="44" t="s">
        <v>46</v>
      </c>
      <c r="V32" s="44" t="s">
        <v>46</v>
      </c>
      <c r="W32" s="44" t="s">
        <v>9150</v>
      </c>
      <c r="X32" s="44" t="s">
        <v>9129</v>
      </c>
      <c r="Y32" s="44" t="s">
        <v>48</v>
      </c>
      <c r="Z32" s="44" t="s">
        <v>44</v>
      </c>
      <c r="AA32" s="44" t="s">
        <v>46</v>
      </c>
    </row>
    <row r="33" spans="1:27">
      <c r="A33" s="44" t="s">
        <v>8951</v>
      </c>
      <c r="B33" s="44" t="s">
        <v>6876</v>
      </c>
      <c r="C33" s="44" t="s">
        <v>31</v>
      </c>
      <c r="D33" s="44" t="s">
        <v>9151</v>
      </c>
      <c r="E33" s="44" t="s">
        <v>9152</v>
      </c>
      <c r="F33" s="44" t="s">
        <v>9153</v>
      </c>
      <c r="G33" s="44" t="s">
        <v>9154</v>
      </c>
      <c r="H33" s="44" t="s">
        <v>46</v>
      </c>
      <c r="I33" s="44">
        <v>5990</v>
      </c>
      <c r="J33" s="44" t="s">
        <v>9155</v>
      </c>
      <c r="K33" s="44">
        <v>6990</v>
      </c>
      <c r="L33" s="44" t="s">
        <v>46</v>
      </c>
      <c r="M33" s="44" t="s">
        <v>71</v>
      </c>
      <c r="N33" s="44" t="s">
        <v>38</v>
      </c>
      <c r="O33" s="44" t="s">
        <v>9057</v>
      </c>
      <c r="P33" s="44" t="s">
        <v>9012</v>
      </c>
      <c r="Q33" s="44" t="s">
        <v>8957</v>
      </c>
      <c r="R33" s="44" t="s">
        <v>46</v>
      </c>
      <c r="S33" s="44" t="s">
        <v>46</v>
      </c>
      <c r="T33" s="44" t="s">
        <v>46</v>
      </c>
      <c r="U33" s="44" t="s">
        <v>46</v>
      </c>
      <c r="V33" s="44" t="s">
        <v>46</v>
      </c>
      <c r="W33" s="44" t="s">
        <v>46</v>
      </c>
      <c r="X33" s="44" t="s">
        <v>9156</v>
      </c>
      <c r="Y33" s="44" t="s">
        <v>48</v>
      </c>
      <c r="Z33" s="44" t="s">
        <v>44</v>
      </c>
      <c r="AA33" s="44" t="s">
        <v>46</v>
      </c>
    </row>
    <row r="34" spans="1:27">
      <c r="A34" s="44" t="s">
        <v>8951</v>
      </c>
      <c r="B34" s="44" t="s">
        <v>6876</v>
      </c>
      <c r="C34" s="44" t="s">
        <v>31</v>
      </c>
      <c r="D34" s="44" t="s">
        <v>9157</v>
      </c>
      <c r="E34" s="44" t="s">
        <v>9158</v>
      </c>
      <c r="F34" s="44" t="s">
        <v>9159</v>
      </c>
      <c r="G34" s="44" t="s">
        <v>9160</v>
      </c>
      <c r="H34" s="44" t="s">
        <v>46</v>
      </c>
      <c r="I34" s="44">
        <v>7490</v>
      </c>
      <c r="J34" s="44" t="s">
        <v>9161</v>
      </c>
      <c r="K34" s="44">
        <v>8690</v>
      </c>
      <c r="L34" s="44" t="s">
        <v>46</v>
      </c>
      <c r="M34" s="44" t="s">
        <v>71</v>
      </c>
      <c r="N34" s="44" t="s">
        <v>38</v>
      </c>
      <c r="O34" s="44" t="s">
        <v>9057</v>
      </c>
      <c r="P34" s="44" t="s">
        <v>8978</v>
      </c>
      <c r="Q34" s="44" t="s">
        <v>8957</v>
      </c>
      <c r="R34" s="44" t="s">
        <v>46</v>
      </c>
      <c r="S34" s="44" t="s">
        <v>46</v>
      </c>
      <c r="T34" s="44" t="s">
        <v>46</v>
      </c>
      <c r="U34" s="44" t="s">
        <v>46</v>
      </c>
      <c r="V34" s="44" t="s">
        <v>46</v>
      </c>
      <c r="W34" s="44" t="s">
        <v>46</v>
      </c>
      <c r="X34" s="44" t="s">
        <v>9156</v>
      </c>
      <c r="Y34" s="44" t="s">
        <v>48</v>
      </c>
      <c r="Z34" s="44" t="s">
        <v>44</v>
      </c>
      <c r="AA34" s="44" t="s">
        <v>46</v>
      </c>
    </row>
    <row r="35" spans="1:27">
      <c r="A35" s="44" t="s">
        <v>8951</v>
      </c>
      <c r="B35" s="44" t="s">
        <v>6876</v>
      </c>
      <c r="C35" s="44" t="s">
        <v>31</v>
      </c>
      <c r="D35" s="44" t="s">
        <v>9162</v>
      </c>
      <c r="E35" s="44" t="s">
        <v>9163</v>
      </c>
      <c r="F35" s="44" t="s">
        <v>9164</v>
      </c>
      <c r="G35" s="44" t="s">
        <v>9165</v>
      </c>
      <c r="H35" s="44" t="s">
        <v>46</v>
      </c>
      <c r="I35" s="44">
        <v>49240</v>
      </c>
      <c r="J35" s="44" t="s">
        <v>9166</v>
      </c>
      <c r="K35" s="44">
        <v>69000</v>
      </c>
      <c r="L35" s="44" t="s">
        <v>46</v>
      </c>
      <c r="M35" s="44" t="s">
        <v>71</v>
      </c>
      <c r="N35" s="44" t="s">
        <v>38</v>
      </c>
      <c r="O35" s="44" t="s">
        <v>9057</v>
      </c>
      <c r="P35" s="44" t="s">
        <v>8994</v>
      </c>
      <c r="Q35" s="44" t="s">
        <v>8957</v>
      </c>
      <c r="R35" s="44" t="s">
        <v>8957</v>
      </c>
      <c r="S35" s="44" t="s">
        <v>8957</v>
      </c>
      <c r="T35" s="44" t="s">
        <v>46</v>
      </c>
      <c r="U35" s="44" t="s">
        <v>46</v>
      </c>
      <c r="V35" s="44" t="s">
        <v>46</v>
      </c>
      <c r="W35" s="44" t="s">
        <v>46</v>
      </c>
      <c r="X35" s="44" t="s">
        <v>9167</v>
      </c>
      <c r="Y35" s="44" t="s">
        <v>48</v>
      </c>
      <c r="Z35" s="44" t="s">
        <v>44</v>
      </c>
      <c r="AA35" s="44" t="s">
        <v>46</v>
      </c>
    </row>
    <row r="36" spans="1:27">
      <c r="A36" s="44" t="s">
        <v>8951</v>
      </c>
      <c r="B36" s="44" t="s">
        <v>6876</v>
      </c>
      <c r="C36" s="44" t="s">
        <v>31</v>
      </c>
      <c r="D36" s="44" t="s">
        <v>9168</v>
      </c>
      <c r="E36" s="44" t="s">
        <v>9169</v>
      </c>
      <c r="F36" s="44" t="s">
        <v>9170</v>
      </c>
      <c r="G36" s="44" t="s">
        <v>9171</v>
      </c>
      <c r="H36" s="44" t="s">
        <v>9172</v>
      </c>
      <c r="I36" s="44">
        <v>10600</v>
      </c>
      <c r="J36" s="44" t="s">
        <v>9173</v>
      </c>
      <c r="K36" s="44">
        <v>19900</v>
      </c>
      <c r="L36" s="44" t="s">
        <v>46</v>
      </c>
      <c r="M36" s="44" t="s">
        <v>71</v>
      </c>
      <c r="N36" s="44" t="s">
        <v>38</v>
      </c>
      <c r="O36" s="44" t="s">
        <v>46</v>
      </c>
      <c r="P36" s="44" t="s">
        <v>9022</v>
      </c>
      <c r="Q36" s="44" t="s">
        <v>8957</v>
      </c>
      <c r="R36" s="44" t="s">
        <v>8957</v>
      </c>
      <c r="S36" s="44" t="s">
        <v>8957</v>
      </c>
      <c r="T36" s="44" t="s">
        <v>46</v>
      </c>
      <c r="U36" s="44" t="s">
        <v>46</v>
      </c>
      <c r="V36" s="44" t="s">
        <v>46</v>
      </c>
      <c r="W36" s="44" t="s">
        <v>46</v>
      </c>
      <c r="X36" s="44" t="s">
        <v>9174</v>
      </c>
      <c r="Y36" s="44" t="s">
        <v>48</v>
      </c>
      <c r="Z36" s="44" t="s">
        <v>61</v>
      </c>
      <c r="AA36" s="44" t="s">
        <v>46</v>
      </c>
    </row>
    <row r="37" spans="1:27">
      <c r="A37" s="44" t="s">
        <v>8951</v>
      </c>
      <c r="B37" s="44" t="s">
        <v>6876</v>
      </c>
      <c r="C37" s="44" t="s">
        <v>31</v>
      </c>
      <c r="D37" s="44" t="s">
        <v>9175</v>
      </c>
      <c r="E37" s="44" t="s">
        <v>9176</v>
      </c>
      <c r="F37" s="44" t="s">
        <v>9177</v>
      </c>
      <c r="G37" s="44" t="s">
        <v>9178</v>
      </c>
      <c r="H37" s="44" t="s">
        <v>9173</v>
      </c>
      <c r="I37" s="44">
        <v>12600</v>
      </c>
      <c r="J37" s="44" t="s">
        <v>9179</v>
      </c>
      <c r="K37" s="44">
        <v>20900</v>
      </c>
      <c r="L37" s="44" t="s">
        <v>46</v>
      </c>
      <c r="M37" s="44" t="s">
        <v>71</v>
      </c>
      <c r="N37" s="44" t="s">
        <v>38</v>
      </c>
      <c r="O37" s="44" t="s">
        <v>46</v>
      </c>
      <c r="P37" s="44" t="s">
        <v>9084</v>
      </c>
      <c r="Q37" s="44" t="s">
        <v>8957</v>
      </c>
      <c r="R37" s="44" t="s">
        <v>8957</v>
      </c>
      <c r="S37" s="44" t="s">
        <v>8957</v>
      </c>
      <c r="T37" s="44" t="s">
        <v>46</v>
      </c>
      <c r="U37" s="44" t="s">
        <v>46</v>
      </c>
      <c r="V37" s="44" t="s">
        <v>46</v>
      </c>
      <c r="W37" s="44" t="s">
        <v>46</v>
      </c>
      <c r="X37" s="44" t="s">
        <v>9174</v>
      </c>
      <c r="Y37" s="44" t="s">
        <v>48</v>
      </c>
      <c r="Z37" s="44" t="s">
        <v>61</v>
      </c>
      <c r="AA37" s="44" t="s">
        <v>46</v>
      </c>
    </row>
    <row r="38" spans="1:27">
      <c r="A38" s="44" t="s">
        <v>8951</v>
      </c>
      <c r="B38" s="44" t="s">
        <v>6876</v>
      </c>
      <c r="C38" s="44" t="s">
        <v>31</v>
      </c>
      <c r="D38" s="44" t="s">
        <v>9180</v>
      </c>
      <c r="E38" s="44" t="s">
        <v>9181</v>
      </c>
      <c r="F38" s="44" t="s">
        <v>9182</v>
      </c>
      <c r="G38" s="44" t="s">
        <v>9183</v>
      </c>
      <c r="H38" s="44" t="s">
        <v>9184</v>
      </c>
      <c r="I38" s="44">
        <v>15600</v>
      </c>
      <c r="J38" s="44" t="s">
        <v>9185</v>
      </c>
      <c r="K38" s="44">
        <v>22900</v>
      </c>
      <c r="L38" s="44" t="s">
        <v>46</v>
      </c>
      <c r="M38" s="44" t="s">
        <v>71</v>
      </c>
      <c r="N38" s="44" t="s">
        <v>38</v>
      </c>
      <c r="O38" s="44" t="s">
        <v>46</v>
      </c>
      <c r="P38" s="44" t="s">
        <v>8967</v>
      </c>
      <c r="Q38" s="44" t="s">
        <v>8957</v>
      </c>
      <c r="R38" s="44" t="s">
        <v>8957</v>
      </c>
      <c r="S38" s="44" t="s">
        <v>8957</v>
      </c>
      <c r="T38" s="44" t="s">
        <v>46</v>
      </c>
      <c r="U38" s="44" t="s">
        <v>46</v>
      </c>
      <c r="V38" s="44" t="s">
        <v>46</v>
      </c>
      <c r="W38" s="44" t="s">
        <v>46</v>
      </c>
      <c r="X38" s="44" t="s">
        <v>9174</v>
      </c>
      <c r="Y38" s="44" t="s">
        <v>48</v>
      </c>
      <c r="Z38" s="44" t="s">
        <v>61</v>
      </c>
      <c r="AA38" s="44" t="s">
        <v>46</v>
      </c>
    </row>
    <row r="39" spans="1:27">
      <c r="A39" s="44" t="s">
        <v>8951</v>
      </c>
      <c r="B39" s="44" t="s">
        <v>6876</v>
      </c>
      <c r="C39" s="44" t="s">
        <v>31</v>
      </c>
      <c r="D39" s="44" t="s">
        <v>9186</v>
      </c>
      <c r="E39" s="44" t="s">
        <v>9187</v>
      </c>
      <c r="F39" s="44" t="s">
        <v>9188</v>
      </c>
      <c r="G39" s="44" t="s">
        <v>9189</v>
      </c>
      <c r="H39" s="44" t="s">
        <v>9190</v>
      </c>
      <c r="I39" s="44">
        <v>19600</v>
      </c>
      <c r="J39" s="44" t="s">
        <v>9191</v>
      </c>
      <c r="K39" s="44">
        <v>29900</v>
      </c>
      <c r="L39" s="44" t="s">
        <v>46</v>
      </c>
      <c r="M39" s="44" t="s">
        <v>71</v>
      </c>
      <c r="N39" s="44" t="s">
        <v>38</v>
      </c>
      <c r="O39" s="44" t="s">
        <v>46</v>
      </c>
      <c r="P39" s="44" t="s">
        <v>8956</v>
      </c>
      <c r="Q39" s="44" t="s">
        <v>8957</v>
      </c>
      <c r="R39" s="44" t="s">
        <v>8957</v>
      </c>
      <c r="S39" s="44" t="s">
        <v>8957</v>
      </c>
      <c r="T39" s="44" t="s">
        <v>46</v>
      </c>
      <c r="U39" s="44" t="s">
        <v>46</v>
      </c>
      <c r="V39" s="44" t="s">
        <v>46</v>
      </c>
      <c r="W39" s="44" t="s">
        <v>46</v>
      </c>
      <c r="X39" s="44" t="s">
        <v>9174</v>
      </c>
      <c r="Y39" s="44" t="s">
        <v>48</v>
      </c>
      <c r="Z39" s="44" t="s">
        <v>61</v>
      </c>
      <c r="AA39" s="44" t="s">
        <v>46</v>
      </c>
    </row>
    <row r="40" spans="1:27">
      <c r="A40" s="44" t="s">
        <v>8951</v>
      </c>
      <c r="B40" s="44" t="s">
        <v>6876</v>
      </c>
      <c r="C40" s="44" t="s">
        <v>31</v>
      </c>
      <c r="D40" s="44" t="s">
        <v>9192</v>
      </c>
      <c r="E40" s="44" t="s">
        <v>9193</v>
      </c>
      <c r="F40" s="44" t="s">
        <v>9194</v>
      </c>
      <c r="G40" s="44" t="s">
        <v>9195</v>
      </c>
      <c r="H40" s="44" t="s">
        <v>9196</v>
      </c>
      <c r="I40" s="44">
        <v>24600</v>
      </c>
      <c r="J40" s="44" t="s">
        <v>9197</v>
      </c>
      <c r="K40" s="44">
        <v>39900</v>
      </c>
      <c r="L40" s="44" t="s">
        <v>46</v>
      </c>
      <c r="M40" s="44" t="s">
        <v>71</v>
      </c>
      <c r="N40" s="44" t="s">
        <v>38</v>
      </c>
      <c r="O40" s="44" t="s">
        <v>46</v>
      </c>
      <c r="P40" s="44" t="s">
        <v>9103</v>
      </c>
      <c r="Q40" s="44" t="s">
        <v>8957</v>
      </c>
      <c r="R40" s="44" t="s">
        <v>8957</v>
      </c>
      <c r="S40" s="44" t="s">
        <v>8957</v>
      </c>
      <c r="T40" s="44" t="s">
        <v>46</v>
      </c>
      <c r="U40" s="44" t="s">
        <v>46</v>
      </c>
      <c r="V40" s="44" t="s">
        <v>46</v>
      </c>
      <c r="W40" s="44" t="s">
        <v>46</v>
      </c>
      <c r="X40" s="44" t="s">
        <v>9174</v>
      </c>
      <c r="Y40" s="44" t="s">
        <v>48</v>
      </c>
      <c r="Z40" s="44" t="s">
        <v>61</v>
      </c>
      <c r="AA40" s="44" t="s">
        <v>46</v>
      </c>
    </row>
    <row r="41" spans="1:27">
      <c r="A41" s="44" t="s">
        <v>8951</v>
      </c>
      <c r="B41" s="44" t="s">
        <v>9198</v>
      </c>
      <c r="C41" s="44" t="s">
        <v>2825</v>
      </c>
      <c r="D41" s="44" t="s">
        <v>9199</v>
      </c>
      <c r="E41" s="44" t="s">
        <v>9200</v>
      </c>
      <c r="F41" s="44" t="s">
        <v>9201</v>
      </c>
      <c r="G41" s="44" t="s">
        <v>9202</v>
      </c>
      <c r="H41" s="44" t="s">
        <v>9203</v>
      </c>
      <c r="I41" s="44">
        <v>7900</v>
      </c>
      <c r="J41" s="44" t="s">
        <v>9204</v>
      </c>
      <c r="K41" s="44">
        <v>9900</v>
      </c>
      <c r="L41" s="44" t="s">
        <v>46</v>
      </c>
      <c r="M41" s="44" t="s">
        <v>123</v>
      </c>
      <c r="N41" s="44" t="s">
        <v>38</v>
      </c>
      <c r="O41" s="44" t="s">
        <v>46</v>
      </c>
      <c r="P41" s="44" t="s">
        <v>9022</v>
      </c>
      <c r="Q41" s="44" t="s">
        <v>46</v>
      </c>
      <c r="R41" s="44" t="s">
        <v>8957</v>
      </c>
      <c r="S41" s="44" t="s">
        <v>46</v>
      </c>
      <c r="T41" s="44" t="s">
        <v>46</v>
      </c>
      <c r="U41" s="44" t="s">
        <v>46</v>
      </c>
      <c r="V41" s="44" t="s">
        <v>46</v>
      </c>
      <c r="W41" s="44" t="s">
        <v>46</v>
      </c>
      <c r="X41" s="44" t="s">
        <v>9205</v>
      </c>
      <c r="Y41" s="44" t="s">
        <v>48</v>
      </c>
      <c r="Z41" s="44" t="s">
        <v>44</v>
      </c>
      <c r="AA41" s="44" t="s">
        <v>46</v>
      </c>
    </row>
    <row r="42" spans="1:27">
      <c r="A42" s="44" t="s">
        <v>8951</v>
      </c>
      <c r="B42" s="44" t="s">
        <v>9198</v>
      </c>
      <c r="C42" s="44" t="s">
        <v>2825</v>
      </c>
      <c r="D42" s="44" t="s">
        <v>9206</v>
      </c>
      <c r="E42" s="44" t="s">
        <v>9207</v>
      </c>
      <c r="F42" s="44" t="s">
        <v>9208</v>
      </c>
      <c r="G42" s="44" t="s">
        <v>9209</v>
      </c>
      <c r="H42" s="44" t="s">
        <v>9040</v>
      </c>
      <c r="I42" s="44">
        <v>4990</v>
      </c>
      <c r="J42" s="44" t="s">
        <v>9155</v>
      </c>
      <c r="K42" s="44">
        <v>6990</v>
      </c>
      <c r="L42" s="44" t="s">
        <v>46</v>
      </c>
      <c r="M42" s="44" t="s">
        <v>71</v>
      </c>
      <c r="N42" s="44" t="s">
        <v>38</v>
      </c>
      <c r="O42" s="44" t="s">
        <v>9210</v>
      </c>
      <c r="P42" s="44" t="s">
        <v>9012</v>
      </c>
      <c r="Q42" s="44" t="s">
        <v>46</v>
      </c>
      <c r="R42" s="44" t="s">
        <v>46</v>
      </c>
      <c r="S42" s="44" t="s">
        <v>46</v>
      </c>
      <c r="T42" s="44" t="s">
        <v>46</v>
      </c>
      <c r="U42" s="44" t="s">
        <v>46</v>
      </c>
      <c r="V42" s="44" t="s">
        <v>46</v>
      </c>
      <c r="W42" s="44" t="s">
        <v>9211</v>
      </c>
      <c r="X42" s="44" t="s">
        <v>9212</v>
      </c>
      <c r="Y42" s="44" t="s">
        <v>48</v>
      </c>
      <c r="Z42" s="44" t="s">
        <v>44</v>
      </c>
      <c r="AA42" s="44" t="s">
        <v>46</v>
      </c>
    </row>
    <row r="43" spans="1:27">
      <c r="A43" s="44" t="s">
        <v>8951</v>
      </c>
      <c r="B43" s="44" t="s">
        <v>9198</v>
      </c>
      <c r="C43" s="44" t="s">
        <v>2825</v>
      </c>
      <c r="D43" s="44" t="s">
        <v>9213</v>
      </c>
      <c r="E43" s="44" t="s">
        <v>9214</v>
      </c>
      <c r="F43" s="44" t="s">
        <v>9215</v>
      </c>
      <c r="G43" s="44" t="s">
        <v>9216</v>
      </c>
      <c r="H43" s="44" t="s">
        <v>9217</v>
      </c>
      <c r="I43" s="44">
        <v>4590</v>
      </c>
      <c r="J43" s="44" t="s">
        <v>9218</v>
      </c>
      <c r="K43" s="44">
        <v>5590</v>
      </c>
      <c r="L43" s="44" t="s">
        <v>46</v>
      </c>
      <c r="M43" s="44" t="s">
        <v>71</v>
      </c>
      <c r="N43" s="44" t="s">
        <v>38</v>
      </c>
      <c r="O43" s="44" t="s">
        <v>9210</v>
      </c>
      <c r="P43" s="44" t="s">
        <v>9109</v>
      </c>
      <c r="Q43" s="44" t="s">
        <v>46</v>
      </c>
      <c r="R43" s="44" t="s">
        <v>46</v>
      </c>
      <c r="S43" s="44" t="s">
        <v>46</v>
      </c>
      <c r="T43" s="44" t="s">
        <v>46</v>
      </c>
      <c r="U43" s="44" t="s">
        <v>46</v>
      </c>
      <c r="V43" s="44" t="s">
        <v>46</v>
      </c>
      <c r="W43" s="44" t="s">
        <v>9219</v>
      </c>
      <c r="X43" s="44" t="s">
        <v>9220</v>
      </c>
      <c r="Y43" s="44" t="s">
        <v>48</v>
      </c>
      <c r="Z43" s="44" t="s">
        <v>44</v>
      </c>
      <c r="AA43" s="44" t="s">
        <v>46</v>
      </c>
    </row>
    <row r="44" spans="1:27">
      <c r="A44" s="44" t="s">
        <v>8951</v>
      </c>
      <c r="B44" s="44" t="s">
        <v>9198</v>
      </c>
      <c r="C44" s="44" t="s">
        <v>2825</v>
      </c>
      <c r="D44" s="44" t="s">
        <v>9221</v>
      </c>
      <c r="E44" s="44" t="s">
        <v>9222</v>
      </c>
      <c r="F44" s="44" t="s">
        <v>9223</v>
      </c>
      <c r="G44" s="44" t="s">
        <v>9224</v>
      </c>
      <c r="H44" s="44" t="s">
        <v>9225</v>
      </c>
      <c r="I44" s="44">
        <v>8290</v>
      </c>
      <c r="J44" s="44" t="s">
        <v>9226</v>
      </c>
      <c r="K44" s="44">
        <v>10900</v>
      </c>
      <c r="L44" s="44" t="s">
        <v>46</v>
      </c>
      <c r="M44" s="44" t="s">
        <v>71</v>
      </c>
      <c r="N44" s="44" t="s">
        <v>38</v>
      </c>
      <c r="O44" s="44" t="s">
        <v>9210</v>
      </c>
      <c r="P44" s="44" t="s">
        <v>9022</v>
      </c>
      <c r="Q44" s="44" t="s">
        <v>46</v>
      </c>
      <c r="R44" s="44" t="s">
        <v>8957</v>
      </c>
      <c r="S44" s="44" t="s">
        <v>46</v>
      </c>
      <c r="T44" s="44" t="s">
        <v>46</v>
      </c>
      <c r="U44" s="44" t="s">
        <v>46</v>
      </c>
      <c r="V44" s="44" t="s">
        <v>46</v>
      </c>
      <c r="W44" s="44" t="s">
        <v>9227</v>
      </c>
      <c r="X44" s="44" t="s">
        <v>9212</v>
      </c>
      <c r="Y44" s="44" t="s">
        <v>48</v>
      </c>
      <c r="Z44" s="44" t="s">
        <v>44</v>
      </c>
      <c r="AA44" s="44" t="s">
        <v>46</v>
      </c>
    </row>
    <row r="45" spans="1:27">
      <c r="A45" s="44" t="s">
        <v>8951</v>
      </c>
      <c r="B45" s="44" t="s">
        <v>9198</v>
      </c>
      <c r="C45" s="44" t="s">
        <v>2825</v>
      </c>
      <c r="D45" s="44" t="s">
        <v>9228</v>
      </c>
      <c r="E45" s="44" t="s">
        <v>9229</v>
      </c>
      <c r="F45" s="44" t="s">
        <v>9230</v>
      </c>
      <c r="G45" s="44" t="s">
        <v>9231</v>
      </c>
      <c r="H45" s="44" t="s">
        <v>9048</v>
      </c>
      <c r="I45" s="44">
        <v>7090</v>
      </c>
      <c r="J45" s="44" t="s">
        <v>9232</v>
      </c>
      <c r="K45" s="44">
        <v>9900</v>
      </c>
      <c r="L45" s="44" t="s">
        <v>46</v>
      </c>
      <c r="M45" s="44" t="s">
        <v>71</v>
      </c>
      <c r="N45" s="44" t="s">
        <v>38</v>
      </c>
      <c r="O45" s="44" t="s">
        <v>9210</v>
      </c>
      <c r="P45" s="44" t="s">
        <v>8978</v>
      </c>
      <c r="Q45" s="44" t="s">
        <v>46</v>
      </c>
      <c r="R45" s="44" t="s">
        <v>46</v>
      </c>
      <c r="S45" s="44" t="s">
        <v>46</v>
      </c>
      <c r="T45" s="44" t="s">
        <v>46</v>
      </c>
      <c r="U45" s="44" t="s">
        <v>46</v>
      </c>
      <c r="V45" s="44" t="s">
        <v>46</v>
      </c>
      <c r="W45" s="44" t="s">
        <v>9233</v>
      </c>
      <c r="X45" s="44" t="s">
        <v>9212</v>
      </c>
      <c r="Y45" s="44" t="s">
        <v>48</v>
      </c>
      <c r="Z45" s="44" t="s">
        <v>44</v>
      </c>
      <c r="AA45" s="44" t="s">
        <v>46</v>
      </c>
    </row>
    <row r="46" spans="1:27">
      <c r="A46" s="44" t="s">
        <v>8951</v>
      </c>
      <c r="B46" s="44" t="s">
        <v>9198</v>
      </c>
      <c r="C46" s="44" t="s">
        <v>2825</v>
      </c>
      <c r="D46" s="44" t="s">
        <v>9234</v>
      </c>
      <c r="E46" s="44" t="s">
        <v>9235</v>
      </c>
      <c r="F46" s="44" t="s">
        <v>9236</v>
      </c>
      <c r="G46" s="44" t="s">
        <v>9237</v>
      </c>
      <c r="H46" s="44" t="s">
        <v>9238</v>
      </c>
      <c r="I46" s="44">
        <v>11500</v>
      </c>
      <c r="J46" s="44" t="s">
        <v>9239</v>
      </c>
      <c r="K46" s="44">
        <v>14900</v>
      </c>
      <c r="L46" s="44" t="s">
        <v>46</v>
      </c>
      <c r="M46" s="44" t="s">
        <v>123</v>
      </c>
      <c r="N46" s="44" t="s">
        <v>38</v>
      </c>
      <c r="O46" s="44" t="s">
        <v>46</v>
      </c>
      <c r="P46" s="44" t="s">
        <v>9022</v>
      </c>
      <c r="Q46" s="44" t="s">
        <v>8957</v>
      </c>
      <c r="R46" s="44" t="s">
        <v>8957</v>
      </c>
      <c r="S46" s="44" t="s">
        <v>8957</v>
      </c>
      <c r="T46" s="44" t="s">
        <v>46</v>
      </c>
      <c r="U46" s="44" t="s">
        <v>46</v>
      </c>
      <c r="V46" s="44" t="s">
        <v>9240</v>
      </c>
      <c r="W46" s="44" t="s">
        <v>9241</v>
      </c>
      <c r="X46" s="44" t="s">
        <v>9242</v>
      </c>
      <c r="Y46" s="44" t="s">
        <v>48</v>
      </c>
      <c r="Z46" s="44" t="s">
        <v>44</v>
      </c>
      <c r="AA46" s="44" t="s">
        <v>46</v>
      </c>
    </row>
    <row r="47" spans="1:27">
      <c r="A47" s="44" t="s">
        <v>8951</v>
      </c>
      <c r="B47" s="44" t="s">
        <v>9198</v>
      </c>
      <c r="C47" s="44" t="s">
        <v>2825</v>
      </c>
      <c r="D47" s="44" t="s">
        <v>9243</v>
      </c>
      <c r="E47" s="44" t="s">
        <v>9244</v>
      </c>
      <c r="F47" s="44" t="s">
        <v>9245</v>
      </c>
      <c r="G47" s="44" t="s">
        <v>9246</v>
      </c>
      <c r="H47" s="44" t="s">
        <v>9247</v>
      </c>
      <c r="I47" s="44">
        <v>13900</v>
      </c>
      <c r="J47" s="44" t="s">
        <v>9248</v>
      </c>
      <c r="K47" s="44">
        <v>16900</v>
      </c>
      <c r="L47" s="44" t="s">
        <v>46</v>
      </c>
      <c r="M47" s="44" t="s">
        <v>123</v>
      </c>
      <c r="N47" s="44" t="s">
        <v>38</v>
      </c>
      <c r="O47" s="44" t="s">
        <v>46</v>
      </c>
      <c r="P47" s="44" t="s">
        <v>9084</v>
      </c>
      <c r="Q47" s="44" t="s">
        <v>8957</v>
      </c>
      <c r="R47" s="44" t="s">
        <v>8957</v>
      </c>
      <c r="S47" s="44" t="s">
        <v>8957</v>
      </c>
      <c r="T47" s="44" t="s">
        <v>46</v>
      </c>
      <c r="U47" s="44" t="s">
        <v>46</v>
      </c>
      <c r="V47" s="44" t="s">
        <v>9249</v>
      </c>
      <c r="W47" s="44" t="s">
        <v>9250</v>
      </c>
      <c r="X47" s="44" t="s">
        <v>9242</v>
      </c>
      <c r="Y47" s="44" t="s">
        <v>48</v>
      </c>
      <c r="Z47" s="44" t="s">
        <v>44</v>
      </c>
      <c r="AA47" s="44" t="s">
        <v>46</v>
      </c>
    </row>
    <row r="48" spans="1:27">
      <c r="A48" s="44" t="s">
        <v>8951</v>
      </c>
      <c r="B48" s="44" t="s">
        <v>9198</v>
      </c>
      <c r="C48" s="44" t="s">
        <v>2825</v>
      </c>
      <c r="D48" s="44" t="s">
        <v>9251</v>
      </c>
      <c r="E48" s="44" t="s">
        <v>9252</v>
      </c>
      <c r="F48" s="44" t="s">
        <v>9253</v>
      </c>
      <c r="G48" s="44" t="s">
        <v>9254</v>
      </c>
      <c r="H48" s="44" t="s">
        <v>9255</v>
      </c>
      <c r="I48" s="44">
        <v>16900</v>
      </c>
      <c r="J48" s="44" t="s">
        <v>9256</v>
      </c>
      <c r="K48" s="44">
        <v>19900</v>
      </c>
      <c r="L48" s="44" t="s">
        <v>46</v>
      </c>
      <c r="M48" s="44" t="s">
        <v>123</v>
      </c>
      <c r="N48" s="44" t="s">
        <v>38</v>
      </c>
      <c r="O48" s="44" t="s">
        <v>46</v>
      </c>
      <c r="P48" s="44" t="s">
        <v>8967</v>
      </c>
      <c r="Q48" s="44" t="s">
        <v>8957</v>
      </c>
      <c r="R48" s="44" t="s">
        <v>8957</v>
      </c>
      <c r="S48" s="44" t="s">
        <v>8957</v>
      </c>
      <c r="T48" s="44" t="s">
        <v>46</v>
      </c>
      <c r="U48" s="44" t="s">
        <v>46</v>
      </c>
      <c r="V48" s="44" t="s">
        <v>9257</v>
      </c>
      <c r="W48" s="44" t="s">
        <v>9258</v>
      </c>
      <c r="X48" s="44" t="s">
        <v>9242</v>
      </c>
      <c r="Y48" s="44" t="s">
        <v>48</v>
      </c>
      <c r="Z48" s="44" t="s">
        <v>44</v>
      </c>
      <c r="AA48" s="44" t="s">
        <v>46</v>
      </c>
    </row>
    <row r="49" spans="1:27">
      <c r="A49" s="44" t="s">
        <v>8951</v>
      </c>
      <c r="B49" s="44" t="s">
        <v>9198</v>
      </c>
      <c r="C49" s="44" t="s">
        <v>2825</v>
      </c>
      <c r="D49" s="44" t="s">
        <v>9259</v>
      </c>
      <c r="E49" s="44" t="s">
        <v>9260</v>
      </c>
      <c r="F49" s="44" t="s">
        <v>9261</v>
      </c>
      <c r="G49" s="44" t="s">
        <v>9262</v>
      </c>
      <c r="H49" s="44" t="s">
        <v>9263</v>
      </c>
      <c r="I49" s="44">
        <v>21900</v>
      </c>
      <c r="J49" s="44" t="s">
        <v>9264</v>
      </c>
      <c r="K49" s="44">
        <v>25900</v>
      </c>
      <c r="L49" s="44" t="s">
        <v>46</v>
      </c>
      <c r="M49" s="44" t="s">
        <v>123</v>
      </c>
      <c r="N49" s="44" t="s">
        <v>38</v>
      </c>
      <c r="O49" s="44" t="s">
        <v>46</v>
      </c>
      <c r="P49" s="44" t="s">
        <v>8956</v>
      </c>
      <c r="Q49" s="44" t="s">
        <v>8957</v>
      </c>
      <c r="R49" s="44" t="s">
        <v>8957</v>
      </c>
      <c r="S49" s="44" t="s">
        <v>8957</v>
      </c>
      <c r="T49" s="44" t="s">
        <v>46</v>
      </c>
      <c r="U49" s="44" t="s">
        <v>46</v>
      </c>
      <c r="V49" s="44" t="s">
        <v>9257</v>
      </c>
      <c r="W49" s="44" t="s">
        <v>9265</v>
      </c>
      <c r="X49" s="44" t="s">
        <v>9242</v>
      </c>
      <c r="Y49" s="44" t="s">
        <v>48</v>
      </c>
      <c r="Z49" s="44" t="s">
        <v>44</v>
      </c>
      <c r="AA49" s="44" t="s">
        <v>46</v>
      </c>
    </row>
    <row r="50" spans="1:27">
      <c r="A50" s="44" t="s">
        <v>8951</v>
      </c>
      <c r="B50" s="44" t="s">
        <v>9198</v>
      </c>
      <c r="C50" s="44" t="s">
        <v>2825</v>
      </c>
      <c r="D50" s="44" t="s">
        <v>9266</v>
      </c>
      <c r="E50" s="44" t="s">
        <v>9267</v>
      </c>
      <c r="F50" s="44" t="s">
        <v>9268</v>
      </c>
      <c r="G50" s="44" t="s">
        <v>9269</v>
      </c>
      <c r="H50" s="44" t="s">
        <v>9270</v>
      </c>
      <c r="I50" s="44">
        <v>25900</v>
      </c>
      <c r="J50" s="44" t="s">
        <v>9271</v>
      </c>
      <c r="K50" s="44">
        <v>26900</v>
      </c>
      <c r="L50" s="44" t="s">
        <v>46</v>
      </c>
      <c r="M50" s="44" t="s">
        <v>71</v>
      </c>
      <c r="N50" s="44" t="s">
        <v>38</v>
      </c>
      <c r="O50" s="44" t="s">
        <v>46</v>
      </c>
      <c r="P50" s="44" t="s">
        <v>8967</v>
      </c>
      <c r="Q50" s="44" t="s">
        <v>8957</v>
      </c>
      <c r="R50" s="44" t="s">
        <v>8957</v>
      </c>
      <c r="S50" s="44" t="s">
        <v>8957</v>
      </c>
      <c r="T50" s="44" t="s">
        <v>46</v>
      </c>
      <c r="U50" s="44" t="s">
        <v>46</v>
      </c>
      <c r="V50" s="44" t="s">
        <v>9257</v>
      </c>
      <c r="W50" s="44" t="s">
        <v>9272</v>
      </c>
      <c r="X50" s="44" t="s">
        <v>9273</v>
      </c>
      <c r="Y50" s="44" t="s">
        <v>48</v>
      </c>
      <c r="Z50" s="44" t="s">
        <v>44</v>
      </c>
      <c r="AA50" s="44" t="s">
        <v>46</v>
      </c>
    </row>
    <row r="51" spans="1:27">
      <c r="A51" s="44" t="s">
        <v>8951</v>
      </c>
      <c r="B51" s="44" t="s">
        <v>9198</v>
      </c>
      <c r="C51" s="44" t="s">
        <v>2825</v>
      </c>
      <c r="D51" s="44" t="s">
        <v>9274</v>
      </c>
      <c r="E51" s="44" t="s">
        <v>9275</v>
      </c>
      <c r="F51" s="44" t="s">
        <v>9276</v>
      </c>
      <c r="G51" s="44" t="s">
        <v>9277</v>
      </c>
      <c r="H51" s="44" t="s">
        <v>9278</v>
      </c>
      <c r="I51" s="44">
        <v>35900</v>
      </c>
      <c r="J51" s="44" t="s">
        <v>9279</v>
      </c>
      <c r="K51" s="44">
        <v>36900</v>
      </c>
      <c r="L51" s="44" t="s">
        <v>46</v>
      </c>
      <c r="M51" s="44" t="s">
        <v>71</v>
      </c>
      <c r="N51" s="44" t="s">
        <v>38</v>
      </c>
      <c r="O51" s="44" t="s">
        <v>46</v>
      </c>
      <c r="P51" s="44" t="s">
        <v>8956</v>
      </c>
      <c r="Q51" s="44" t="s">
        <v>8957</v>
      </c>
      <c r="R51" s="44" t="s">
        <v>8957</v>
      </c>
      <c r="S51" s="44" t="s">
        <v>8957</v>
      </c>
      <c r="T51" s="44" t="s">
        <v>46</v>
      </c>
      <c r="U51" s="44" t="s">
        <v>46</v>
      </c>
      <c r="V51" s="44" t="s">
        <v>9257</v>
      </c>
      <c r="W51" s="44" t="s">
        <v>9280</v>
      </c>
      <c r="X51" s="44" t="s">
        <v>9273</v>
      </c>
      <c r="Y51" s="44" t="s">
        <v>48</v>
      </c>
      <c r="Z51" s="44" t="s">
        <v>44</v>
      </c>
      <c r="AA51" s="44" t="s">
        <v>46</v>
      </c>
    </row>
    <row r="52" spans="1:27">
      <c r="A52" s="44" t="s">
        <v>8951</v>
      </c>
      <c r="B52" s="44" t="s">
        <v>9198</v>
      </c>
      <c r="C52" s="44" t="s">
        <v>2825</v>
      </c>
      <c r="D52" s="44" t="s">
        <v>9281</v>
      </c>
      <c r="E52" s="44" t="s">
        <v>9282</v>
      </c>
      <c r="F52" s="44" t="s">
        <v>9283</v>
      </c>
      <c r="G52" s="44" t="s">
        <v>9284</v>
      </c>
      <c r="H52" s="44" t="s">
        <v>9285</v>
      </c>
      <c r="I52" s="44">
        <v>48900</v>
      </c>
      <c r="J52" s="44" t="s">
        <v>9286</v>
      </c>
      <c r="K52" s="44">
        <v>49900</v>
      </c>
      <c r="L52" s="44" t="s">
        <v>46</v>
      </c>
      <c r="M52" s="44" t="s">
        <v>71</v>
      </c>
      <c r="N52" s="44" t="s">
        <v>38</v>
      </c>
      <c r="O52" s="44" t="s">
        <v>46</v>
      </c>
      <c r="P52" s="44" t="s">
        <v>9103</v>
      </c>
      <c r="Q52" s="44" t="s">
        <v>8957</v>
      </c>
      <c r="R52" s="44" t="s">
        <v>8957</v>
      </c>
      <c r="S52" s="44" t="s">
        <v>8957</v>
      </c>
      <c r="T52" s="44" t="s">
        <v>46</v>
      </c>
      <c r="U52" s="44" t="s">
        <v>46</v>
      </c>
      <c r="V52" s="44" t="s">
        <v>9257</v>
      </c>
      <c r="W52" s="44" t="s">
        <v>9287</v>
      </c>
      <c r="X52" s="44" t="s">
        <v>9273</v>
      </c>
      <c r="Y52" s="44" t="s">
        <v>48</v>
      </c>
      <c r="Z52" s="44" t="s">
        <v>44</v>
      </c>
      <c r="AA52" s="44" t="s">
        <v>46</v>
      </c>
    </row>
    <row r="53" spans="1:27">
      <c r="A53" s="44" t="s">
        <v>8951</v>
      </c>
      <c r="B53" s="44" t="s">
        <v>9198</v>
      </c>
      <c r="C53" s="44" t="s">
        <v>2825</v>
      </c>
      <c r="D53" s="44" t="s">
        <v>9288</v>
      </c>
      <c r="E53" s="44" t="s">
        <v>9289</v>
      </c>
      <c r="F53" s="44" t="s">
        <v>9290</v>
      </c>
      <c r="G53" s="44" t="s">
        <v>9291</v>
      </c>
      <c r="H53" s="44" t="s">
        <v>9292</v>
      </c>
      <c r="I53" s="44">
        <v>78900</v>
      </c>
      <c r="J53" s="44" t="s">
        <v>9293</v>
      </c>
      <c r="K53" s="44">
        <v>79900</v>
      </c>
      <c r="L53" s="44" t="s">
        <v>46</v>
      </c>
      <c r="M53" s="44" t="s">
        <v>71</v>
      </c>
      <c r="N53" s="44" t="s">
        <v>38</v>
      </c>
      <c r="O53" s="44" t="s">
        <v>46</v>
      </c>
      <c r="P53" s="44" t="s">
        <v>9294</v>
      </c>
      <c r="Q53" s="44" t="s">
        <v>8957</v>
      </c>
      <c r="R53" s="44" t="s">
        <v>8957</v>
      </c>
      <c r="S53" s="44" t="s">
        <v>8957</v>
      </c>
      <c r="T53" s="44" t="s">
        <v>46</v>
      </c>
      <c r="U53" s="44" t="s">
        <v>46</v>
      </c>
      <c r="V53" s="44" t="s">
        <v>9257</v>
      </c>
      <c r="W53" s="44" t="s">
        <v>9295</v>
      </c>
      <c r="X53" s="44" t="s">
        <v>9273</v>
      </c>
      <c r="Y53" s="44" t="s">
        <v>48</v>
      </c>
      <c r="Z53" s="44" t="s">
        <v>44</v>
      </c>
      <c r="AA53" s="44" t="s">
        <v>46</v>
      </c>
    </row>
    <row r="54" spans="1:27">
      <c r="A54" s="44" t="s">
        <v>9296</v>
      </c>
      <c r="B54" s="44" t="s">
        <v>9297</v>
      </c>
      <c r="C54" s="44" t="s">
        <v>964</v>
      </c>
      <c r="D54" s="44" t="s">
        <v>9298</v>
      </c>
      <c r="E54" s="44" t="s">
        <v>9299</v>
      </c>
      <c r="F54" s="44" t="s">
        <v>9300</v>
      </c>
      <c r="G54" s="44" t="s">
        <v>9301</v>
      </c>
      <c r="H54" s="44" t="s">
        <v>46</v>
      </c>
      <c r="I54" s="44">
        <v>15900</v>
      </c>
      <c r="J54" s="44" t="s">
        <v>46</v>
      </c>
      <c r="K54" s="44">
        <v>17900</v>
      </c>
      <c r="L54" s="44" t="s">
        <v>46</v>
      </c>
      <c r="M54" s="44" t="s">
        <v>46</v>
      </c>
      <c r="N54" s="44" t="s">
        <v>38</v>
      </c>
      <c r="O54" s="44" t="s">
        <v>9302</v>
      </c>
      <c r="P54" s="44" t="s">
        <v>46</v>
      </c>
      <c r="Q54" s="44" t="s">
        <v>46</v>
      </c>
      <c r="R54" s="44" t="s">
        <v>46</v>
      </c>
      <c r="S54" s="44" t="s">
        <v>46</v>
      </c>
      <c r="T54" s="44" t="s">
        <v>46</v>
      </c>
      <c r="U54" s="44" t="s">
        <v>46</v>
      </c>
      <c r="V54" s="44" t="s">
        <v>46</v>
      </c>
      <c r="W54" s="44" t="s">
        <v>9303</v>
      </c>
      <c r="X54" s="44" t="s">
        <v>9304</v>
      </c>
      <c r="Y54" s="44" t="s">
        <v>47</v>
      </c>
      <c r="Z54" s="44" t="s">
        <v>44</v>
      </c>
      <c r="AA54" s="44" t="s">
        <v>46</v>
      </c>
    </row>
    <row r="55" spans="1:27">
      <c r="A55" s="44" t="s">
        <v>8951</v>
      </c>
      <c r="B55" s="44" t="s">
        <v>9297</v>
      </c>
      <c r="C55" s="44" t="s">
        <v>964</v>
      </c>
      <c r="D55" s="44" t="s">
        <v>9305</v>
      </c>
      <c r="E55" s="44" t="s">
        <v>9306</v>
      </c>
      <c r="F55" s="44" t="s">
        <v>9307</v>
      </c>
      <c r="G55" s="44" t="s">
        <v>9308</v>
      </c>
      <c r="H55" s="44" t="s">
        <v>9064</v>
      </c>
      <c r="I55" s="44">
        <v>19900</v>
      </c>
      <c r="J55" s="44" t="s">
        <v>9263</v>
      </c>
      <c r="K55" s="44">
        <v>22900</v>
      </c>
      <c r="L55" s="44" t="s">
        <v>46</v>
      </c>
      <c r="M55" s="44" t="s">
        <v>181</v>
      </c>
      <c r="N55" s="44" t="s">
        <v>181</v>
      </c>
      <c r="O55" s="44" t="s">
        <v>46</v>
      </c>
      <c r="P55" s="44" t="s">
        <v>9022</v>
      </c>
      <c r="Q55" s="44" t="s">
        <v>8957</v>
      </c>
      <c r="R55" s="44" t="s">
        <v>8957</v>
      </c>
      <c r="S55" s="44" t="s">
        <v>8957</v>
      </c>
      <c r="T55" s="44" t="s">
        <v>46</v>
      </c>
      <c r="U55" s="44" t="s">
        <v>46</v>
      </c>
      <c r="V55" s="44" t="s">
        <v>46</v>
      </c>
      <c r="W55" s="44" t="s">
        <v>9309</v>
      </c>
      <c r="X55" s="44" t="s">
        <v>9310</v>
      </c>
      <c r="Y55" s="44" t="s">
        <v>1169</v>
      </c>
      <c r="Z55" s="44" t="s">
        <v>1202</v>
      </c>
      <c r="AA55" s="44" t="s">
        <v>46</v>
      </c>
    </row>
    <row r="56" spans="1:27">
      <c r="A56" s="44" t="s">
        <v>8951</v>
      </c>
      <c r="B56" s="44" t="s">
        <v>9297</v>
      </c>
      <c r="C56" s="44" t="s">
        <v>964</v>
      </c>
      <c r="D56" s="44" t="s">
        <v>9311</v>
      </c>
      <c r="E56" s="44" t="s">
        <v>9312</v>
      </c>
      <c r="F56" s="44" t="s">
        <v>9313</v>
      </c>
      <c r="G56" s="44" t="s">
        <v>9314</v>
      </c>
      <c r="H56" s="44" t="s">
        <v>9315</v>
      </c>
      <c r="I56" s="44">
        <v>22900</v>
      </c>
      <c r="J56" s="44" t="s">
        <v>9070</v>
      </c>
      <c r="K56" s="44">
        <v>25900</v>
      </c>
      <c r="L56" s="44" t="s">
        <v>46</v>
      </c>
      <c r="M56" s="44" t="s">
        <v>181</v>
      </c>
      <c r="N56" s="44" t="s">
        <v>181</v>
      </c>
      <c r="O56" s="44" t="s">
        <v>46</v>
      </c>
      <c r="P56" s="44" t="s">
        <v>9084</v>
      </c>
      <c r="Q56" s="44" t="s">
        <v>8957</v>
      </c>
      <c r="R56" s="44" t="s">
        <v>8957</v>
      </c>
      <c r="S56" s="44" t="s">
        <v>8957</v>
      </c>
      <c r="T56" s="44" t="s">
        <v>46</v>
      </c>
      <c r="U56" s="44" t="s">
        <v>46</v>
      </c>
      <c r="V56" s="44" t="s">
        <v>46</v>
      </c>
      <c r="W56" s="44" t="s">
        <v>9316</v>
      </c>
      <c r="X56" s="44" t="s">
        <v>9310</v>
      </c>
      <c r="Y56" s="44" t="s">
        <v>1169</v>
      </c>
      <c r="Z56" s="44" t="s">
        <v>1202</v>
      </c>
      <c r="AA56" s="44" t="s">
        <v>46</v>
      </c>
    </row>
    <row r="57" spans="1:27">
      <c r="A57" s="44" t="s">
        <v>8951</v>
      </c>
      <c r="B57" s="44" t="s">
        <v>9297</v>
      </c>
      <c r="C57" s="44" t="s">
        <v>964</v>
      </c>
      <c r="D57" s="44" t="s">
        <v>9317</v>
      </c>
      <c r="E57" s="44" t="s">
        <v>9318</v>
      </c>
      <c r="F57" s="44" t="s">
        <v>9319</v>
      </c>
      <c r="G57" s="44" t="s">
        <v>9320</v>
      </c>
      <c r="H57" s="44" t="s">
        <v>9264</v>
      </c>
      <c r="I57" s="44">
        <v>23900</v>
      </c>
      <c r="J57" s="44" t="s">
        <v>9270</v>
      </c>
      <c r="K57" s="44">
        <v>29900</v>
      </c>
      <c r="L57" s="44" t="s">
        <v>46</v>
      </c>
      <c r="M57" s="44" t="s">
        <v>123</v>
      </c>
      <c r="N57" s="44" t="s">
        <v>38</v>
      </c>
      <c r="O57" s="44" t="s">
        <v>46</v>
      </c>
      <c r="P57" s="44" t="s">
        <v>8967</v>
      </c>
      <c r="Q57" s="44" t="s">
        <v>8957</v>
      </c>
      <c r="R57" s="44" t="s">
        <v>8957</v>
      </c>
      <c r="S57" s="44" t="s">
        <v>8957</v>
      </c>
      <c r="T57" s="44" t="s">
        <v>46</v>
      </c>
      <c r="U57" s="44" t="s">
        <v>46</v>
      </c>
      <c r="V57" s="44" t="s">
        <v>46</v>
      </c>
      <c r="W57" s="44" t="s">
        <v>9321</v>
      </c>
      <c r="X57" s="44" t="s">
        <v>9310</v>
      </c>
      <c r="Y57" s="44" t="s">
        <v>1169</v>
      </c>
      <c r="Z57" s="44" t="s">
        <v>1202</v>
      </c>
      <c r="AA57" s="44" t="s">
        <v>46</v>
      </c>
    </row>
    <row r="58" spans="1:27">
      <c r="A58" s="44" t="s">
        <v>8951</v>
      </c>
      <c r="B58" s="44" t="s">
        <v>9297</v>
      </c>
      <c r="C58" s="44" t="s">
        <v>964</v>
      </c>
      <c r="D58" s="44" t="s">
        <v>9322</v>
      </c>
      <c r="E58" s="44" t="s">
        <v>9323</v>
      </c>
      <c r="F58" s="44" t="s">
        <v>9324</v>
      </c>
      <c r="G58" s="44" t="s">
        <v>9325</v>
      </c>
      <c r="H58" s="44" t="s">
        <v>9326</v>
      </c>
      <c r="I58" s="44">
        <v>34900</v>
      </c>
      <c r="J58" s="44" t="s">
        <v>9327</v>
      </c>
      <c r="K58" s="44">
        <v>39900</v>
      </c>
      <c r="L58" s="44" t="s">
        <v>46</v>
      </c>
      <c r="M58" s="44" t="s">
        <v>181</v>
      </c>
      <c r="N58" s="44" t="s">
        <v>181</v>
      </c>
      <c r="O58" s="44" t="s">
        <v>46</v>
      </c>
      <c r="P58" s="44" t="s">
        <v>8956</v>
      </c>
      <c r="Q58" s="44" t="s">
        <v>8957</v>
      </c>
      <c r="R58" s="44" t="s">
        <v>8957</v>
      </c>
      <c r="S58" s="44" t="s">
        <v>8957</v>
      </c>
      <c r="T58" s="44" t="s">
        <v>46</v>
      </c>
      <c r="U58" s="44" t="s">
        <v>46</v>
      </c>
      <c r="V58" s="44" t="s">
        <v>46</v>
      </c>
      <c r="W58" s="44" t="s">
        <v>46</v>
      </c>
      <c r="X58" s="44" t="s">
        <v>9310</v>
      </c>
      <c r="Y58" s="44" t="s">
        <v>1169</v>
      </c>
      <c r="Z58" s="44" t="s">
        <v>1202</v>
      </c>
      <c r="AA58" s="44" t="s">
        <v>46</v>
      </c>
    </row>
    <row r="59" spans="1:27">
      <c r="A59" s="44" t="s">
        <v>9296</v>
      </c>
      <c r="B59" s="44" t="s">
        <v>9297</v>
      </c>
      <c r="C59" s="44" t="s">
        <v>964</v>
      </c>
      <c r="D59" s="44" t="s">
        <v>9328</v>
      </c>
      <c r="E59" s="44" t="s">
        <v>9329</v>
      </c>
      <c r="F59" s="44" t="s">
        <v>9330</v>
      </c>
      <c r="G59" s="44" t="s">
        <v>9331</v>
      </c>
      <c r="H59" s="44" t="s">
        <v>46</v>
      </c>
      <c r="I59" s="44">
        <v>74900</v>
      </c>
      <c r="J59" s="44" t="s">
        <v>46</v>
      </c>
      <c r="K59" s="44">
        <v>74900</v>
      </c>
      <c r="L59" s="44" t="s">
        <v>46</v>
      </c>
      <c r="M59" s="44" t="s">
        <v>46</v>
      </c>
      <c r="N59" s="44" t="s">
        <v>38</v>
      </c>
      <c r="O59" s="44" t="s">
        <v>46</v>
      </c>
      <c r="P59" s="44" t="s">
        <v>46</v>
      </c>
      <c r="Q59" s="44" t="s">
        <v>46</v>
      </c>
      <c r="R59" s="44" t="s">
        <v>46</v>
      </c>
      <c r="S59" s="44" t="s">
        <v>46</v>
      </c>
      <c r="T59" s="44" t="s">
        <v>46</v>
      </c>
      <c r="U59" s="44" t="s">
        <v>46</v>
      </c>
      <c r="V59" s="44" t="s">
        <v>46</v>
      </c>
      <c r="W59" s="44" t="s">
        <v>46</v>
      </c>
      <c r="X59" s="44" t="s">
        <v>9332</v>
      </c>
      <c r="Y59" s="44" t="s">
        <v>47</v>
      </c>
      <c r="Z59" s="44" t="s">
        <v>1202</v>
      </c>
      <c r="AA59" s="44" t="s">
        <v>46</v>
      </c>
    </row>
    <row r="60" spans="1:27">
      <c r="A60" s="44" t="s">
        <v>8951</v>
      </c>
      <c r="B60" s="44" t="s">
        <v>9297</v>
      </c>
      <c r="C60" s="44" t="s">
        <v>964</v>
      </c>
      <c r="D60" s="44" t="s">
        <v>9333</v>
      </c>
      <c r="E60" s="44" t="s">
        <v>9334</v>
      </c>
      <c r="F60" s="44" t="s">
        <v>9335</v>
      </c>
      <c r="G60" s="44" t="s">
        <v>9336</v>
      </c>
      <c r="H60" s="44" t="s">
        <v>46</v>
      </c>
      <c r="I60" s="44">
        <v>38900</v>
      </c>
      <c r="J60" s="44" t="s">
        <v>9056</v>
      </c>
      <c r="K60" s="44">
        <v>45900</v>
      </c>
      <c r="L60" s="44" t="s">
        <v>46</v>
      </c>
      <c r="M60" s="44" t="s">
        <v>123</v>
      </c>
      <c r="N60" s="44" t="s">
        <v>38</v>
      </c>
      <c r="O60" s="44" t="s">
        <v>9057</v>
      </c>
      <c r="P60" s="44" t="s">
        <v>8967</v>
      </c>
      <c r="Q60" s="44" t="s">
        <v>8957</v>
      </c>
      <c r="R60" s="44" t="s">
        <v>8957</v>
      </c>
      <c r="S60" s="44" t="s">
        <v>8957</v>
      </c>
      <c r="T60" s="44" t="s">
        <v>46</v>
      </c>
      <c r="U60" s="44" t="s">
        <v>46</v>
      </c>
      <c r="V60" s="44" t="s">
        <v>46</v>
      </c>
      <c r="W60" s="44" t="s">
        <v>9337</v>
      </c>
      <c r="X60" s="44" t="s">
        <v>9338</v>
      </c>
      <c r="Y60" s="44" t="s">
        <v>1169</v>
      </c>
      <c r="Z60" s="44" t="s">
        <v>1202</v>
      </c>
      <c r="AA60" s="44" t="s">
        <v>46</v>
      </c>
    </row>
    <row r="61" spans="1:27">
      <c r="A61" s="44" t="s">
        <v>8951</v>
      </c>
      <c r="B61" s="44" t="s">
        <v>9297</v>
      </c>
      <c r="C61" s="44" t="s">
        <v>964</v>
      </c>
      <c r="D61" s="44" t="s">
        <v>9339</v>
      </c>
      <c r="E61" s="44" t="s">
        <v>9340</v>
      </c>
      <c r="F61" s="44" t="s">
        <v>9341</v>
      </c>
      <c r="G61" s="44" t="s">
        <v>9342</v>
      </c>
      <c r="H61" s="44" t="s">
        <v>46</v>
      </c>
      <c r="I61" s="44">
        <v>45900</v>
      </c>
      <c r="J61" s="44" t="s">
        <v>9343</v>
      </c>
      <c r="K61" s="44">
        <v>53900</v>
      </c>
      <c r="L61" s="44" t="s">
        <v>46</v>
      </c>
      <c r="M61" s="44" t="s">
        <v>123</v>
      </c>
      <c r="N61" s="44" t="s">
        <v>38</v>
      </c>
      <c r="O61" s="44" t="s">
        <v>9057</v>
      </c>
      <c r="P61" s="44" t="s">
        <v>8956</v>
      </c>
      <c r="Q61" s="44" t="s">
        <v>8957</v>
      </c>
      <c r="R61" s="44" t="s">
        <v>8957</v>
      </c>
      <c r="S61" s="44" t="s">
        <v>8957</v>
      </c>
      <c r="T61" s="44" t="s">
        <v>46</v>
      </c>
      <c r="U61" s="44" t="s">
        <v>46</v>
      </c>
      <c r="V61" s="44" t="s">
        <v>46</v>
      </c>
      <c r="W61" s="44" t="s">
        <v>9344</v>
      </c>
      <c r="X61" s="44" t="s">
        <v>9338</v>
      </c>
      <c r="Y61" s="44" t="s">
        <v>1169</v>
      </c>
      <c r="Z61" s="44" t="s">
        <v>1202</v>
      </c>
      <c r="AA61" s="44" t="s">
        <v>46</v>
      </c>
    </row>
    <row r="62" spans="1:27">
      <c r="A62" s="44" t="s">
        <v>8951</v>
      </c>
      <c r="B62" s="44" t="s">
        <v>9297</v>
      </c>
      <c r="C62" s="44" t="s">
        <v>964</v>
      </c>
      <c r="D62" s="44" t="s">
        <v>9345</v>
      </c>
      <c r="E62" s="44" t="s">
        <v>9346</v>
      </c>
      <c r="F62" s="44" t="s">
        <v>9347</v>
      </c>
      <c r="G62" s="44" t="s">
        <v>9348</v>
      </c>
      <c r="H62" s="44" t="s">
        <v>46</v>
      </c>
      <c r="I62" s="44">
        <v>136000</v>
      </c>
      <c r="J62" s="44" t="s">
        <v>9349</v>
      </c>
      <c r="K62" s="44">
        <v>159900</v>
      </c>
      <c r="L62" s="44" t="s">
        <v>46</v>
      </c>
      <c r="M62" s="44" t="s">
        <v>123</v>
      </c>
      <c r="N62" s="44" t="s">
        <v>38</v>
      </c>
      <c r="O62" s="44" t="s">
        <v>9057</v>
      </c>
      <c r="P62" s="44" t="s">
        <v>8994</v>
      </c>
      <c r="Q62" s="44" t="s">
        <v>8957</v>
      </c>
      <c r="R62" s="44" t="s">
        <v>8957</v>
      </c>
      <c r="S62" s="44" t="s">
        <v>8957</v>
      </c>
      <c r="T62" s="44" t="s">
        <v>46</v>
      </c>
      <c r="U62" s="44" t="s">
        <v>46</v>
      </c>
      <c r="V62" s="44" t="s">
        <v>46</v>
      </c>
      <c r="W62" s="44" t="s">
        <v>9350</v>
      </c>
      <c r="X62" s="44" t="s">
        <v>9338</v>
      </c>
      <c r="Y62" s="44" t="s">
        <v>1169</v>
      </c>
      <c r="Z62" s="44" t="s">
        <v>1202</v>
      </c>
      <c r="AA62" s="44" t="s">
        <v>46</v>
      </c>
    </row>
    <row r="63" spans="1:27">
      <c r="A63" s="44" t="s">
        <v>8951</v>
      </c>
      <c r="B63" s="44" t="s">
        <v>9297</v>
      </c>
      <c r="C63" s="44" t="s">
        <v>964</v>
      </c>
      <c r="D63" s="44" t="s">
        <v>9351</v>
      </c>
      <c r="E63" s="44" t="s">
        <v>9352</v>
      </c>
      <c r="F63" s="44" t="s">
        <v>9353</v>
      </c>
      <c r="G63" s="44" t="s">
        <v>9354</v>
      </c>
      <c r="H63" s="44" t="s">
        <v>46</v>
      </c>
      <c r="I63" s="44">
        <v>249900</v>
      </c>
      <c r="J63" s="44" t="s">
        <v>9355</v>
      </c>
      <c r="K63" s="44">
        <v>249900</v>
      </c>
      <c r="L63" s="44" t="s">
        <v>46</v>
      </c>
      <c r="M63" s="44" t="s">
        <v>71</v>
      </c>
      <c r="N63" s="44" t="s">
        <v>38</v>
      </c>
      <c r="O63" s="44" t="s">
        <v>9057</v>
      </c>
      <c r="P63" s="44" t="s">
        <v>9003</v>
      </c>
      <c r="Q63" s="44" t="s">
        <v>8957</v>
      </c>
      <c r="R63" s="44" t="s">
        <v>8957</v>
      </c>
      <c r="S63" s="44" t="s">
        <v>8957</v>
      </c>
      <c r="T63" s="44" t="s">
        <v>46</v>
      </c>
      <c r="U63" s="44" t="s">
        <v>46</v>
      </c>
      <c r="V63" s="44" t="s">
        <v>46</v>
      </c>
      <c r="W63" s="44" t="s">
        <v>9356</v>
      </c>
      <c r="X63" s="44" t="s">
        <v>9338</v>
      </c>
      <c r="Y63" s="44" t="s">
        <v>1169</v>
      </c>
      <c r="Z63" s="44" t="s">
        <v>44</v>
      </c>
      <c r="AA63" s="44" t="s">
        <v>46</v>
      </c>
    </row>
    <row r="64" spans="1:27">
      <c r="A64" s="44" t="s">
        <v>8951</v>
      </c>
      <c r="B64" s="44" t="s">
        <v>9297</v>
      </c>
      <c r="C64" s="44" t="s">
        <v>964</v>
      </c>
      <c r="D64" s="44" t="s">
        <v>9357</v>
      </c>
      <c r="E64" s="44" t="s">
        <v>9358</v>
      </c>
      <c r="F64" s="44" t="s">
        <v>9359</v>
      </c>
      <c r="G64" s="44" t="s">
        <v>9360</v>
      </c>
      <c r="H64" s="44" t="s">
        <v>46</v>
      </c>
      <c r="I64" s="44">
        <v>74900</v>
      </c>
      <c r="J64" s="44" t="s">
        <v>9361</v>
      </c>
      <c r="K64" s="44">
        <v>79900</v>
      </c>
      <c r="L64" s="44" t="s">
        <v>46</v>
      </c>
      <c r="M64" s="44" t="s">
        <v>71</v>
      </c>
      <c r="N64" s="44" t="s">
        <v>38</v>
      </c>
      <c r="O64" s="44" t="s">
        <v>9057</v>
      </c>
      <c r="P64" s="44" t="s">
        <v>9103</v>
      </c>
      <c r="Q64" s="44" t="s">
        <v>8957</v>
      </c>
      <c r="R64" s="44" t="s">
        <v>8957</v>
      </c>
      <c r="S64" s="44" t="s">
        <v>8957</v>
      </c>
      <c r="T64" s="44" t="s">
        <v>46</v>
      </c>
      <c r="U64" s="44" t="s">
        <v>46</v>
      </c>
      <c r="V64" s="44" t="s">
        <v>46</v>
      </c>
      <c r="W64" s="44" t="s">
        <v>46</v>
      </c>
      <c r="X64" s="44" t="s">
        <v>9338</v>
      </c>
      <c r="Y64" s="44" t="s">
        <v>1169</v>
      </c>
      <c r="Z64" s="44" t="s">
        <v>1202</v>
      </c>
      <c r="AA64" s="44" t="s">
        <v>46</v>
      </c>
    </row>
    <row r="65" spans="1:27">
      <c r="A65" s="44" t="s">
        <v>8951</v>
      </c>
      <c r="B65" s="44" t="s">
        <v>9297</v>
      </c>
      <c r="C65" s="44" t="s">
        <v>964</v>
      </c>
      <c r="D65" s="44" t="s">
        <v>9362</v>
      </c>
      <c r="E65" s="44" t="s">
        <v>9363</v>
      </c>
      <c r="F65" s="44" t="s">
        <v>9364</v>
      </c>
      <c r="G65" s="44" t="s">
        <v>9365</v>
      </c>
      <c r="H65" s="44" t="s">
        <v>46</v>
      </c>
      <c r="I65" s="44">
        <v>93900</v>
      </c>
      <c r="J65" s="44" t="s">
        <v>9366</v>
      </c>
      <c r="K65" s="44">
        <v>93900</v>
      </c>
      <c r="L65" s="44" t="s">
        <v>46</v>
      </c>
      <c r="M65" s="44" t="s">
        <v>71</v>
      </c>
      <c r="N65" s="44" t="s">
        <v>38</v>
      </c>
      <c r="O65" s="44" t="s">
        <v>9057</v>
      </c>
      <c r="P65" s="44" t="s">
        <v>8956</v>
      </c>
      <c r="Q65" s="44" t="s">
        <v>8957</v>
      </c>
      <c r="R65" s="44" t="s">
        <v>8957</v>
      </c>
      <c r="S65" s="44" t="s">
        <v>8957</v>
      </c>
      <c r="T65" s="44" t="s">
        <v>46</v>
      </c>
      <c r="U65" s="44" t="s">
        <v>46</v>
      </c>
      <c r="V65" s="44" t="s">
        <v>46</v>
      </c>
      <c r="W65" s="44" t="s">
        <v>9367</v>
      </c>
      <c r="X65" s="44" t="s">
        <v>9368</v>
      </c>
      <c r="Y65" s="44" t="s">
        <v>1169</v>
      </c>
      <c r="Z65" s="44" t="s">
        <v>1202</v>
      </c>
      <c r="AA65" s="44" t="s">
        <v>46</v>
      </c>
    </row>
    <row r="66" spans="1:27">
      <c r="A66" s="44" t="s">
        <v>8951</v>
      </c>
      <c r="B66" s="44" t="s">
        <v>7408</v>
      </c>
      <c r="C66" s="44" t="s">
        <v>482</v>
      </c>
      <c r="D66" s="44" t="s">
        <v>9369</v>
      </c>
      <c r="E66" s="44" t="s">
        <v>9370</v>
      </c>
      <c r="F66" s="44" t="s">
        <v>9371</v>
      </c>
      <c r="G66" s="44" t="s">
        <v>4361</v>
      </c>
      <c r="H66" s="44" t="s">
        <v>46</v>
      </c>
      <c r="I66" s="44">
        <v>200</v>
      </c>
      <c r="J66" s="44" t="s">
        <v>46</v>
      </c>
      <c r="K66" s="44" t="s">
        <v>46</v>
      </c>
      <c r="L66" s="44" t="s">
        <v>46</v>
      </c>
      <c r="M66" s="44" t="s">
        <v>46</v>
      </c>
      <c r="N66" s="44" t="s">
        <v>367</v>
      </c>
      <c r="O66" s="44" t="s">
        <v>9372</v>
      </c>
      <c r="P66" s="44" t="s">
        <v>46</v>
      </c>
      <c r="Q66" s="44" t="s">
        <v>46</v>
      </c>
      <c r="R66" s="44" t="s">
        <v>46</v>
      </c>
      <c r="S66" s="44" t="s">
        <v>46</v>
      </c>
      <c r="T66" s="44" t="s">
        <v>46</v>
      </c>
      <c r="U66" s="44" t="s">
        <v>46</v>
      </c>
      <c r="V66" s="44" t="s">
        <v>46</v>
      </c>
      <c r="W66" s="44" t="s">
        <v>46</v>
      </c>
      <c r="X66" s="44" t="s">
        <v>46</v>
      </c>
      <c r="Y66" s="44" t="s">
        <v>46</v>
      </c>
      <c r="Z66" s="44" t="s">
        <v>46</v>
      </c>
      <c r="AA66" s="44" t="s">
        <v>46</v>
      </c>
    </row>
    <row r="67" spans="1:27">
      <c r="A67" s="44" t="s">
        <v>8951</v>
      </c>
      <c r="B67" s="44" t="s">
        <v>7408</v>
      </c>
      <c r="C67" s="44" t="s">
        <v>482</v>
      </c>
      <c r="D67" s="44" t="s">
        <v>9373</v>
      </c>
      <c r="E67" s="44" t="s">
        <v>9374</v>
      </c>
      <c r="F67" s="44" t="s">
        <v>9375</v>
      </c>
      <c r="G67" s="44" t="s">
        <v>4361</v>
      </c>
      <c r="H67" s="44" t="s">
        <v>46</v>
      </c>
      <c r="I67" s="44">
        <v>200</v>
      </c>
      <c r="J67" s="44" t="s">
        <v>46</v>
      </c>
      <c r="K67" s="44" t="s">
        <v>46</v>
      </c>
      <c r="L67" s="44" t="s">
        <v>46</v>
      </c>
      <c r="M67" s="44" t="s">
        <v>46</v>
      </c>
      <c r="N67" s="44" t="s">
        <v>367</v>
      </c>
      <c r="O67" s="44" t="s">
        <v>9372</v>
      </c>
      <c r="P67" s="44" t="s">
        <v>46</v>
      </c>
      <c r="Q67" s="44" t="s">
        <v>46</v>
      </c>
      <c r="R67" s="44" t="s">
        <v>46</v>
      </c>
      <c r="S67" s="44" t="s">
        <v>46</v>
      </c>
      <c r="T67" s="44" t="s">
        <v>46</v>
      </c>
      <c r="U67" s="44" t="s">
        <v>46</v>
      </c>
      <c r="V67" s="44" t="s">
        <v>46</v>
      </c>
      <c r="W67" s="44" t="s">
        <v>46</v>
      </c>
      <c r="X67" s="44" t="s">
        <v>46</v>
      </c>
      <c r="Y67" s="44" t="s">
        <v>46</v>
      </c>
      <c r="Z67" s="44" t="s">
        <v>46</v>
      </c>
      <c r="AA67" s="44" t="s">
        <v>46</v>
      </c>
    </row>
    <row r="68" spans="1:27">
      <c r="A68" s="44" t="s">
        <v>8951</v>
      </c>
      <c r="B68" s="44" t="s">
        <v>7408</v>
      </c>
      <c r="C68" s="44" t="s">
        <v>482</v>
      </c>
      <c r="D68" s="44" t="s">
        <v>9376</v>
      </c>
      <c r="E68" s="44" t="s">
        <v>9377</v>
      </c>
      <c r="F68" s="44" t="s">
        <v>9378</v>
      </c>
      <c r="G68" s="44" t="s">
        <v>4361</v>
      </c>
      <c r="H68" s="44" t="s">
        <v>46</v>
      </c>
      <c r="I68" s="44">
        <v>200</v>
      </c>
      <c r="J68" s="44" t="s">
        <v>46</v>
      </c>
      <c r="K68" s="44" t="s">
        <v>46</v>
      </c>
      <c r="L68" s="44" t="s">
        <v>46</v>
      </c>
      <c r="M68" s="44" t="s">
        <v>46</v>
      </c>
      <c r="N68" s="44" t="s">
        <v>367</v>
      </c>
      <c r="O68" s="44" t="s">
        <v>9372</v>
      </c>
      <c r="P68" s="44" t="s">
        <v>46</v>
      </c>
      <c r="Q68" s="44" t="s">
        <v>46</v>
      </c>
      <c r="R68" s="44" t="s">
        <v>46</v>
      </c>
      <c r="S68" s="44" t="s">
        <v>46</v>
      </c>
      <c r="T68" s="44" t="s">
        <v>46</v>
      </c>
      <c r="U68" s="44" t="s">
        <v>46</v>
      </c>
      <c r="V68" s="44" t="s">
        <v>46</v>
      </c>
      <c r="W68" s="44" t="s">
        <v>46</v>
      </c>
      <c r="X68" s="44" t="s">
        <v>46</v>
      </c>
      <c r="Y68" s="44" t="s">
        <v>46</v>
      </c>
      <c r="Z68" s="44" t="s">
        <v>46</v>
      </c>
      <c r="AA68" s="44" t="s">
        <v>46</v>
      </c>
    </row>
    <row r="69" spans="1:27">
      <c r="A69" s="44" t="s">
        <v>8951</v>
      </c>
      <c r="B69" s="44" t="s">
        <v>9379</v>
      </c>
      <c r="C69" s="44" t="s">
        <v>1366</v>
      </c>
      <c r="D69" s="44" t="s">
        <v>9380</v>
      </c>
      <c r="E69" s="44" t="s">
        <v>9381</v>
      </c>
      <c r="F69" s="44" t="s">
        <v>9382</v>
      </c>
      <c r="G69" s="44" t="s">
        <v>9383</v>
      </c>
      <c r="H69" s="44" t="s">
        <v>9238</v>
      </c>
      <c r="I69" s="44">
        <v>11500</v>
      </c>
      <c r="J69" s="44" t="s">
        <v>9239</v>
      </c>
      <c r="K69" s="44">
        <v>16900</v>
      </c>
      <c r="L69" s="44" t="s">
        <v>46</v>
      </c>
      <c r="M69" s="44" t="s">
        <v>71</v>
      </c>
      <c r="N69" s="44" t="s">
        <v>38</v>
      </c>
      <c r="O69" s="44" t="s">
        <v>46</v>
      </c>
      <c r="P69" s="44" t="s">
        <v>9022</v>
      </c>
      <c r="Q69" s="44" t="s">
        <v>8957</v>
      </c>
      <c r="R69" s="44" t="s">
        <v>8957</v>
      </c>
      <c r="S69" s="44" t="s">
        <v>8957</v>
      </c>
      <c r="T69" s="44" t="s">
        <v>46</v>
      </c>
      <c r="U69" s="44" t="s">
        <v>46</v>
      </c>
      <c r="V69" s="44" t="s">
        <v>46</v>
      </c>
      <c r="W69" s="44" t="s">
        <v>46</v>
      </c>
      <c r="X69" s="44" t="s">
        <v>9384</v>
      </c>
      <c r="Y69" s="44" t="s">
        <v>48</v>
      </c>
      <c r="Z69" s="44" t="s">
        <v>44</v>
      </c>
      <c r="AA69" s="44" t="s">
        <v>46</v>
      </c>
    </row>
    <row r="70" spans="1:27">
      <c r="A70" s="44" t="s">
        <v>8951</v>
      </c>
      <c r="B70" s="44" t="s">
        <v>9379</v>
      </c>
      <c r="C70" s="44" t="s">
        <v>1366</v>
      </c>
      <c r="D70" s="44" t="s">
        <v>9385</v>
      </c>
      <c r="E70" s="44" t="s">
        <v>9386</v>
      </c>
      <c r="F70" s="44" t="s">
        <v>9387</v>
      </c>
      <c r="G70" s="44" t="s">
        <v>9388</v>
      </c>
      <c r="H70" s="44" t="s">
        <v>9083</v>
      </c>
      <c r="I70" s="44">
        <v>14500</v>
      </c>
      <c r="J70" s="44" t="s">
        <v>9139</v>
      </c>
      <c r="K70" s="44">
        <v>18900</v>
      </c>
      <c r="L70" s="44" t="s">
        <v>46</v>
      </c>
      <c r="M70" s="44" t="s">
        <v>71</v>
      </c>
      <c r="N70" s="44" t="s">
        <v>38</v>
      </c>
      <c r="O70" s="44" t="s">
        <v>46</v>
      </c>
      <c r="P70" s="44" t="s">
        <v>9084</v>
      </c>
      <c r="Q70" s="44" t="s">
        <v>8957</v>
      </c>
      <c r="R70" s="44" t="s">
        <v>8957</v>
      </c>
      <c r="S70" s="44" t="s">
        <v>8957</v>
      </c>
      <c r="T70" s="44" t="s">
        <v>46</v>
      </c>
      <c r="U70" s="44" t="s">
        <v>46</v>
      </c>
      <c r="V70" s="44" t="s">
        <v>46</v>
      </c>
      <c r="W70" s="44" t="s">
        <v>46</v>
      </c>
      <c r="X70" s="44" t="s">
        <v>9384</v>
      </c>
      <c r="Y70" s="44" t="s">
        <v>48</v>
      </c>
      <c r="Z70" s="44" t="s">
        <v>44</v>
      </c>
      <c r="AA70" s="44" t="s">
        <v>46</v>
      </c>
    </row>
    <row r="71" spans="1:27">
      <c r="A71" s="44" t="s">
        <v>8951</v>
      </c>
      <c r="B71" s="44" t="s">
        <v>9379</v>
      </c>
      <c r="C71" s="44" t="s">
        <v>1366</v>
      </c>
      <c r="D71" s="44" t="s">
        <v>9389</v>
      </c>
      <c r="E71" s="44" t="s">
        <v>9390</v>
      </c>
      <c r="F71" s="44" t="s">
        <v>9391</v>
      </c>
      <c r="G71" s="44" t="s">
        <v>9392</v>
      </c>
      <c r="H71" s="44" t="s">
        <v>9248</v>
      </c>
      <c r="I71" s="44">
        <v>15900</v>
      </c>
      <c r="J71" s="44" t="s">
        <v>9393</v>
      </c>
      <c r="K71" s="44">
        <v>20900</v>
      </c>
      <c r="L71" s="44" t="s">
        <v>46</v>
      </c>
      <c r="M71" s="44" t="s">
        <v>71</v>
      </c>
      <c r="N71" s="44" t="s">
        <v>38</v>
      </c>
      <c r="O71" s="44" t="s">
        <v>46</v>
      </c>
      <c r="P71" s="44" t="s">
        <v>8967</v>
      </c>
      <c r="Q71" s="44" t="s">
        <v>8957</v>
      </c>
      <c r="R71" s="44" t="s">
        <v>8957</v>
      </c>
      <c r="S71" s="44" t="s">
        <v>8957</v>
      </c>
      <c r="T71" s="44" t="s">
        <v>46</v>
      </c>
      <c r="U71" s="44" t="s">
        <v>46</v>
      </c>
      <c r="V71" s="44" t="s">
        <v>46</v>
      </c>
      <c r="W71" s="44" t="s">
        <v>46</v>
      </c>
      <c r="X71" s="44" t="s">
        <v>9384</v>
      </c>
      <c r="Y71" s="44" t="s">
        <v>48</v>
      </c>
      <c r="Z71" s="44" t="s">
        <v>44</v>
      </c>
      <c r="AA71" s="44" t="s">
        <v>46</v>
      </c>
    </row>
    <row r="72" spans="1:27">
      <c r="A72" s="44" t="s">
        <v>8951</v>
      </c>
      <c r="B72" s="44" t="s">
        <v>9379</v>
      </c>
      <c r="C72" s="44" t="s">
        <v>1366</v>
      </c>
      <c r="D72" s="44" t="s">
        <v>9394</v>
      </c>
      <c r="E72" s="44" t="s">
        <v>9395</v>
      </c>
      <c r="F72" s="44" t="s">
        <v>9396</v>
      </c>
      <c r="G72" s="44" t="s">
        <v>9397</v>
      </c>
      <c r="H72" s="44" t="s">
        <v>9070</v>
      </c>
      <c r="I72" s="44">
        <v>24900</v>
      </c>
      <c r="J72" s="44" t="s">
        <v>9398</v>
      </c>
      <c r="K72" s="44">
        <v>30900</v>
      </c>
      <c r="L72" s="44" t="s">
        <v>46</v>
      </c>
      <c r="M72" s="44" t="s">
        <v>71</v>
      </c>
      <c r="N72" s="44" t="s">
        <v>38</v>
      </c>
      <c r="O72" s="44" t="s">
        <v>46</v>
      </c>
      <c r="P72" s="44" t="s">
        <v>8956</v>
      </c>
      <c r="Q72" s="44" t="s">
        <v>8957</v>
      </c>
      <c r="R72" s="44" t="s">
        <v>8957</v>
      </c>
      <c r="S72" s="44" t="s">
        <v>8957</v>
      </c>
      <c r="T72" s="44" t="s">
        <v>46</v>
      </c>
      <c r="U72" s="44" t="s">
        <v>46</v>
      </c>
      <c r="V72" s="44" t="s">
        <v>46</v>
      </c>
      <c r="W72" s="44" t="s">
        <v>46</v>
      </c>
      <c r="X72" s="44" t="s">
        <v>9384</v>
      </c>
      <c r="Y72" s="44" t="s">
        <v>48</v>
      </c>
      <c r="Z72" s="44" t="s">
        <v>44</v>
      </c>
      <c r="AA72" s="44" t="s">
        <v>46</v>
      </c>
    </row>
    <row r="73" spans="1:27">
      <c r="A73" s="44" t="s">
        <v>8951</v>
      </c>
      <c r="B73" s="44" t="s">
        <v>9379</v>
      </c>
      <c r="C73" s="44" t="s">
        <v>4383</v>
      </c>
      <c r="D73" s="44" t="s">
        <v>9399</v>
      </c>
      <c r="E73" s="44" t="s">
        <v>9400</v>
      </c>
      <c r="F73" s="44" t="s">
        <v>9401</v>
      </c>
      <c r="G73" s="44" t="s">
        <v>9402</v>
      </c>
      <c r="H73" s="44" t="s">
        <v>9403</v>
      </c>
      <c r="I73" s="44">
        <v>11999</v>
      </c>
      <c r="J73" s="44" t="s">
        <v>9404</v>
      </c>
      <c r="K73" s="44">
        <v>15900</v>
      </c>
      <c r="L73" s="44" t="s">
        <v>46</v>
      </c>
      <c r="M73" s="44" t="s">
        <v>123</v>
      </c>
      <c r="N73" s="44" t="s">
        <v>38</v>
      </c>
      <c r="O73" s="44" t="s">
        <v>46</v>
      </c>
      <c r="P73" s="44" t="s">
        <v>9084</v>
      </c>
      <c r="Q73" s="44" t="s">
        <v>8957</v>
      </c>
      <c r="R73" s="44" t="s">
        <v>8957</v>
      </c>
      <c r="S73" s="44" t="s">
        <v>8957</v>
      </c>
      <c r="T73" s="44" t="s">
        <v>46</v>
      </c>
      <c r="U73" s="44" t="s">
        <v>46</v>
      </c>
      <c r="V73" s="44" t="s">
        <v>46</v>
      </c>
      <c r="W73" s="44" t="s">
        <v>9405</v>
      </c>
      <c r="X73" s="44" t="s">
        <v>9406</v>
      </c>
      <c r="Y73" s="44" t="s">
        <v>48</v>
      </c>
      <c r="Z73" s="44" t="s">
        <v>44</v>
      </c>
      <c r="AA73" s="44" t="s">
        <v>46</v>
      </c>
    </row>
    <row r="74" spans="1:27">
      <c r="A74" s="44" t="s">
        <v>8951</v>
      </c>
      <c r="B74" s="44" t="s">
        <v>9379</v>
      </c>
      <c r="C74" s="44" t="s">
        <v>4383</v>
      </c>
      <c r="D74" s="44" t="s">
        <v>9407</v>
      </c>
      <c r="E74" s="44" t="s">
        <v>9408</v>
      </c>
      <c r="F74" s="44" t="s">
        <v>9409</v>
      </c>
      <c r="G74" s="44" t="s">
        <v>9410</v>
      </c>
      <c r="H74" s="44" t="s">
        <v>9239</v>
      </c>
      <c r="I74" s="44">
        <v>13500</v>
      </c>
      <c r="J74" s="44" t="s">
        <v>9089</v>
      </c>
      <c r="K74" s="44">
        <v>19900</v>
      </c>
      <c r="L74" s="44" t="s">
        <v>46</v>
      </c>
      <c r="M74" s="44" t="s">
        <v>123</v>
      </c>
      <c r="N74" s="44" t="s">
        <v>38</v>
      </c>
      <c r="O74" s="44" t="s">
        <v>46</v>
      </c>
      <c r="P74" s="44" t="s">
        <v>8967</v>
      </c>
      <c r="Q74" s="44" t="s">
        <v>8957</v>
      </c>
      <c r="R74" s="44" t="s">
        <v>8957</v>
      </c>
      <c r="S74" s="44" t="s">
        <v>8957</v>
      </c>
      <c r="T74" s="44" t="s">
        <v>46</v>
      </c>
      <c r="U74" s="44" t="s">
        <v>46</v>
      </c>
      <c r="V74" s="44" t="s">
        <v>46</v>
      </c>
      <c r="W74" s="44" t="s">
        <v>9411</v>
      </c>
      <c r="X74" s="44" t="s">
        <v>9406</v>
      </c>
      <c r="Y74" s="44" t="s">
        <v>48</v>
      </c>
      <c r="Z74" s="44" t="s">
        <v>44</v>
      </c>
      <c r="AA74" s="44" t="s">
        <v>46</v>
      </c>
    </row>
    <row r="75" spans="1:27">
      <c r="A75" s="44" t="s">
        <v>8951</v>
      </c>
      <c r="B75" s="44" t="s">
        <v>9379</v>
      </c>
      <c r="C75" s="44" t="s">
        <v>4383</v>
      </c>
      <c r="D75" s="44" t="s">
        <v>9412</v>
      </c>
      <c r="E75" s="44" t="s">
        <v>9413</v>
      </c>
      <c r="F75" s="44" t="s">
        <v>9414</v>
      </c>
      <c r="G75" s="44" t="s">
        <v>9415</v>
      </c>
      <c r="H75" s="44" t="s">
        <v>9416</v>
      </c>
      <c r="I75" s="44">
        <v>18999</v>
      </c>
      <c r="J75" s="44" t="s">
        <v>9417</v>
      </c>
      <c r="K75" s="44">
        <v>38900</v>
      </c>
      <c r="L75" s="44" t="s">
        <v>46</v>
      </c>
      <c r="M75" s="44" t="s">
        <v>123</v>
      </c>
      <c r="N75" s="44" t="s">
        <v>38</v>
      </c>
      <c r="O75" s="44" t="s">
        <v>46</v>
      </c>
      <c r="P75" s="44" t="s">
        <v>8956</v>
      </c>
      <c r="Q75" s="44" t="s">
        <v>8957</v>
      </c>
      <c r="R75" s="44" t="s">
        <v>8957</v>
      </c>
      <c r="S75" s="44" t="s">
        <v>8957</v>
      </c>
      <c r="T75" s="44" t="s">
        <v>46</v>
      </c>
      <c r="U75" s="44" t="s">
        <v>46</v>
      </c>
      <c r="V75" s="44" t="s">
        <v>46</v>
      </c>
      <c r="W75" s="44" t="s">
        <v>9418</v>
      </c>
      <c r="X75" s="44" t="s">
        <v>9406</v>
      </c>
      <c r="Y75" s="44" t="s">
        <v>48</v>
      </c>
      <c r="Z75" s="44" t="s">
        <v>44</v>
      </c>
      <c r="AA75" s="44" t="s">
        <v>46</v>
      </c>
    </row>
    <row r="76" spans="1:27">
      <c r="A76" s="44" t="s">
        <v>8951</v>
      </c>
      <c r="B76" s="44" t="s">
        <v>9379</v>
      </c>
      <c r="C76" s="44" t="s">
        <v>4383</v>
      </c>
      <c r="D76" s="44" t="s">
        <v>9419</v>
      </c>
      <c r="E76" s="44" t="s">
        <v>9420</v>
      </c>
      <c r="F76" s="44" t="s">
        <v>9421</v>
      </c>
      <c r="G76" s="44" t="s">
        <v>9422</v>
      </c>
      <c r="H76" s="44" t="s">
        <v>9423</v>
      </c>
      <c r="I76" s="44">
        <v>21000</v>
      </c>
      <c r="J76" s="44" t="s">
        <v>9424</v>
      </c>
      <c r="K76" s="44">
        <v>38900</v>
      </c>
      <c r="L76" s="44" t="s">
        <v>46</v>
      </c>
      <c r="M76" s="44" t="s">
        <v>181</v>
      </c>
      <c r="N76" s="44" t="s">
        <v>181</v>
      </c>
      <c r="O76" s="44" t="s">
        <v>46</v>
      </c>
      <c r="P76" s="44" t="s">
        <v>8967</v>
      </c>
      <c r="Q76" s="44" t="s">
        <v>8957</v>
      </c>
      <c r="R76" s="44" t="s">
        <v>8957</v>
      </c>
      <c r="S76" s="44" t="s">
        <v>8957</v>
      </c>
      <c r="T76" s="44" t="s">
        <v>46</v>
      </c>
      <c r="U76" s="44" t="s">
        <v>46</v>
      </c>
      <c r="V76" s="44" t="s">
        <v>46</v>
      </c>
      <c r="W76" s="44" t="s">
        <v>9425</v>
      </c>
      <c r="X76" s="44" t="s">
        <v>9426</v>
      </c>
      <c r="Y76" s="44" t="s">
        <v>48</v>
      </c>
      <c r="Z76" s="44" t="s">
        <v>44</v>
      </c>
      <c r="AA76" s="44" t="s">
        <v>46</v>
      </c>
    </row>
    <row r="77" spans="1:27">
      <c r="A77" s="44" t="s">
        <v>8951</v>
      </c>
      <c r="B77" s="44" t="s">
        <v>9379</v>
      </c>
      <c r="C77" s="44" t="s">
        <v>4383</v>
      </c>
      <c r="D77" s="44" t="s">
        <v>9427</v>
      </c>
      <c r="E77" s="44" t="s">
        <v>9428</v>
      </c>
      <c r="F77" s="44" t="s">
        <v>9429</v>
      </c>
      <c r="G77" s="44" t="s">
        <v>9430</v>
      </c>
      <c r="H77" s="44" t="s">
        <v>9431</v>
      </c>
      <c r="I77" s="44">
        <v>28900</v>
      </c>
      <c r="J77" s="44" t="s">
        <v>9432</v>
      </c>
      <c r="K77" s="44">
        <v>46900</v>
      </c>
      <c r="L77" s="44" t="s">
        <v>46</v>
      </c>
      <c r="M77" s="44" t="s">
        <v>181</v>
      </c>
      <c r="N77" s="44" t="s">
        <v>181</v>
      </c>
      <c r="O77" s="44" t="s">
        <v>46</v>
      </c>
      <c r="P77" s="44" t="s">
        <v>8956</v>
      </c>
      <c r="Q77" s="44" t="s">
        <v>8957</v>
      </c>
      <c r="R77" s="44" t="s">
        <v>8957</v>
      </c>
      <c r="S77" s="44" t="s">
        <v>8957</v>
      </c>
      <c r="T77" s="44" t="s">
        <v>46</v>
      </c>
      <c r="U77" s="44" t="s">
        <v>46</v>
      </c>
      <c r="V77" s="44" t="s">
        <v>46</v>
      </c>
      <c r="W77" s="44" t="s">
        <v>9433</v>
      </c>
      <c r="X77" s="44" t="s">
        <v>9426</v>
      </c>
      <c r="Y77" s="44" t="s">
        <v>48</v>
      </c>
      <c r="Z77" s="44" t="s">
        <v>44</v>
      </c>
      <c r="AA77" s="44" t="s">
        <v>46</v>
      </c>
    </row>
    <row r="78" spans="1:27">
      <c r="A78" s="44" t="s">
        <v>8951</v>
      </c>
      <c r="B78" s="44" t="s">
        <v>9379</v>
      </c>
      <c r="C78" s="44" t="s">
        <v>4383</v>
      </c>
      <c r="D78" s="44" t="s">
        <v>9434</v>
      </c>
      <c r="E78" s="44" t="s">
        <v>9435</v>
      </c>
      <c r="F78" s="44" t="s">
        <v>9436</v>
      </c>
      <c r="G78" s="44" t="s">
        <v>9437</v>
      </c>
      <c r="H78" s="44" t="s">
        <v>9438</v>
      </c>
      <c r="I78" s="44">
        <v>39500</v>
      </c>
      <c r="J78" s="44" t="s">
        <v>9439</v>
      </c>
      <c r="K78" s="44">
        <v>77900</v>
      </c>
      <c r="L78" s="44" t="s">
        <v>46</v>
      </c>
      <c r="M78" s="44" t="s">
        <v>181</v>
      </c>
      <c r="N78" s="44" t="s">
        <v>181</v>
      </c>
      <c r="O78" s="44" t="s">
        <v>46</v>
      </c>
      <c r="P78" s="44" t="s">
        <v>9103</v>
      </c>
      <c r="Q78" s="44" t="s">
        <v>8957</v>
      </c>
      <c r="R78" s="44" t="s">
        <v>8957</v>
      </c>
      <c r="S78" s="44" t="s">
        <v>8957</v>
      </c>
      <c r="T78" s="44" t="s">
        <v>46</v>
      </c>
      <c r="U78" s="44" t="s">
        <v>46</v>
      </c>
      <c r="V78" s="44" t="s">
        <v>46</v>
      </c>
      <c r="W78" s="44" t="s">
        <v>9440</v>
      </c>
      <c r="X78" s="44" t="s">
        <v>9426</v>
      </c>
      <c r="Y78" s="44" t="s">
        <v>48</v>
      </c>
      <c r="Z78" s="44" t="s">
        <v>44</v>
      </c>
      <c r="AA78" s="44" t="s">
        <v>46</v>
      </c>
    </row>
    <row r="79" spans="1:27">
      <c r="A79" s="44" t="s">
        <v>8951</v>
      </c>
      <c r="B79" s="44" t="s">
        <v>9379</v>
      </c>
      <c r="C79" s="44" t="s">
        <v>4383</v>
      </c>
      <c r="D79" s="44" t="s">
        <v>9441</v>
      </c>
      <c r="E79" s="44" t="s">
        <v>9442</v>
      </c>
      <c r="F79" s="44" t="s">
        <v>9443</v>
      </c>
      <c r="G79" s="44" t="s">
        <v>9444</v>
      </c>
      <c r="H79" s="44" t="s">
        <v>9445</v>
      </c>
      <c r="I79" s="44">
        <v>159000</v>
      </c>
      <c r="J79" s="44" t="s">
        <v>9446</v>
      </c>
      <c r="K79" s="44">
        <v>269000</v>
      </c>
      <c r="L79" s="44" t="s">
        <v>46</v>
      </c>
      <c r="M79" s="44" t="s">
        <v>123</v>
      </c>
      <c r="N79" s="44" t="s">
        <v>38</v>
      </c>
      <c r="O79" s="44" t="s">
        <v>46</v>
      </c>
      <c r="P79" s="44" t="s">
        <v>9447</v>
      </c>
      <c r="Q79" s="44" t="s">
        <v>8957</v>
      </c>
      <c r="R79" s="44" t="s">
        <v>8957</v>
      </c>
      <c r="S79" s="44" t="s">
        <v>8957</v>
      </c>
      <c r="T79" s="44" t="s">
        <v>46</v>
      </c>
      <c r="U79" s="44" t="s">
        <v>46</v>
      </c>
      <c r="V79" s="44" t="s">
        <v>46</v>
      </c>
      <c r="W79" s="44" t="s">
        <v>9448</v>
      </c>
      <c r="X79" s="44" t="s">
        <v>9426</v>
      </c>
      <c r="Y79" s="44" t="s">
        <v>48</v>
      </c>
      <c r="Z79" s="44" t="s">
        <v>44</v>
      </c>
      <c r="AA79" s="44" t="s">
        <v>46</v>
      </c>
    </row>
    <row r="80" spans="1:27">
      <c r="A80" s="44" t="s">
        <v>8951</v>
      </c>
      <c r="B80" s="44" t="s">
        <v>9379</v>
      </c>
      <c r="C80" s="44" t="s">
        <v>6390</v>
      </c>
      <c r="D80" s="44" t="s">
        <v>9449</v>
      </c>
      <c r="E80" s="44" t="s">
        <v>9450</v>
      </c>
      <c r="F80" s="44" t="s">
        <v>9451</v>
      </c>
      <c r="G80" s="44" t="s">
        <v>9452</v>
      </c>
      <c r="H80" s="44" t="s">
        <v>46</v>
      </c>
      <c r="I80" s="44">
        <v>99000</v>
      </c>
      <c r="J80" s="44" t="s">
        <v>46</v>
      </c>
      <c r="K80" s="44">
        <v>130000</v>
      </c>
      <c r="L80" s="44" t="s">
        <v>46</v>
      </c>
      <c r="M80" s="44" t="s">
        <v>71</v>
      </c>
      <c r="N80" s="44" t="s">
        <v>367</v>
      </c>
      <c r="O80" s="44" t="s">
        <v>46</v>
      </c>
      <c r="P80" s="44" t="s">
        <v>8956</v>
      </c>
      <c r="Q80" s="44" t="s">
        <v>8957</v>
      </c>
      <c r="R80" s="44" t="s">
        <v>8957</v>
      </c>
      <c r="S80" s="44" t="s">
        <v>8957</v>
      </c>
      <c r="T80" s="44" t="s">
        <v>46</v>
      </c>
      <c r="U80" s="44" t="s">
        <v>46</v>
      </c>
      <c r="V80" s="44" t="s">
        <v>46</v>
      </c>
      <c r="W80" s="44" t="s">
        <v>9453</v>
      </c>
      <c r="X80" s="44" t="s">
        <v>9454</v>
      </c>
      <c r="Y80" s="44" t="s">
        <v>48</v>
      </c>
      <c r="Z80" s="44" t="s">
        <v>44</v>
      </c>
      <c r="AA80" s="44" t="s">
        <v>46</v>
      </c>
    </row>
    <row r="81" spans="1:27">
      <c r="A81" s="44" t="s">
        <v>8951</v>
      </c>
      <c r="B81" s="44" t="s">
        <v>9379</v>
      </c>
      <c r="C81" s="44" t="s">
        <v>6390</v>
      </c>
      <c r="D81" s="44" t="s">
        <v>9455</v>
      </c>
      <c r="E81" s="44" t="s">
        <v>9456</v>
      </c>
      <c r="F81" s="44" t="s">
        <v>9457</v>
      </c>
      <c r="G81" s="44" t="s">
        <v>9458</v>
      </c>
      <c r="H81" s="44" t="s">
        <v>46</v>
      </c>
      <c r="I81" s="44">
        <v>149000</v>
      </c>
      <c r="J81" s="44" t="s">
        <v>46</v>
      </c>
      <c r="K81" s="44">
        <v>190000</v>
      </c>
      <c r="L81" s="44" t="s">
        <v>46</v>
      </c>
      <c r="M81" s="44" t="s">
        <v>71</v>
      </c>
      <c r="N81" s="44" t="s">
        <v>367</v>
      </c>
      <c r="O81" s="44" t="s">
        <v>46</v>
      </c>
      <c r="P81" s="44" t="s">
        <v>9103</v>
      </c>
      <c r="Q81" s="44" t="s">
        <v>8957</v>
      </c>
      <c r="R81" s="44" t="s">
        <v>8957</v>
      </c>
      <c r="S81" s="44" t="s">
        <v>8957</v>
      </c>
      <c r="T81" s="44" t="s">
        <v>46</v>
      </c>
      <c r="U81" s="44" t="s">
        <v>46</v>
      </c>
      <c r="V81" s="44" t="s">
        <v>46</v>
      </c>
      <c r="W81" s="44" t="s">
        <v>46</v>
      </c>
      <c r="X81" s="44" t="s">
        <v>46</v>
      </c>
      <c r="Y81" s="44" t="s">
        <v>46</v>
      </c>
      <c r="Z81" s="44" t="s">
        <v>46</v>
      </c>
      <c r="AA81" s="44" t="s">
        <v>46</v>
      </c>
    </row>
    <row r="82" spans="1:27">
      <c r="A82" s="44" t="s">
        <v>8951</v>
      </c>
      <c r="B82" s="44" t="s">
        <v>9379</v>
      </c>
      <c r="C82" s="44" t="s">
        <v>6390</v>
      </c>
      <c r="D82" s="44" t="s">
        <v>9459</v>
      </c>
      <c r="E82" s="44" t="s">
        <v>9460</v>
      </c>
      <c r="F82" s="44" t="s">
        <v>9461</v>
      </c>
      <c r="G82" s="44" t="s">
        <v>9462</v>
      </c>
      <c r="H82" s="44" t="s">
        <v>46</v>
      </c>
      <c r="I82" s="44">
        <v>199000</v>
      </c>
      <c r="J82" s="44" t="s">
        <v>46</v>
      </c>
      <c r="K82" s="44">
        <v>260000</v>
      </c>
      <c r="L82" s="44" t="s">
        <v>46</v>
      </c>
      <c r="M82" s="44" t="s">
        <v>71</v>
      </c>
      <c r="N82" s="44" t="s">
        <v>367</v>
      </c>
      <c r="O82" s="44" t="s">
        <v>46</v>
      </c>
      <c r="P82" s="44" t="s">
        <v>9294</v>
      </c>
      <c r="Q82" s="44" t="s">
        <v>8957</v>
      </c>
      <c r="R82" s="44" t="s">
        <v>8957</v>
      </c>
      <c r="S82" s="44" t="s">
        <v>8957</v>
      </c>
      <c r="T82" s="44" t="s">
        <v>46</v>
      </c>
      <c r="U82" s="44" t="s">
        <v>46</v>
      </c>
      <c r="V82" s="44" t="s">
        <v>46</v>
      </c>
      <c r="W82" s="44" t="s">
        <v>46</v>
      </c>
      <c r="X82" s="44" t="s">
        <v>46</v>
      </c>
      <c r="Y82" s="44" t="s">
        <v>46</v>
      </c>
      <c r="Z82" s="44" t="s">
        <v>46</v>
      </c>
      <c r="AA82" s="44" t="s">
        <v>46</v>
      </c>
    </row>
    <row r="83" spans="1:27">
      <c r="A83" s="44" t="s">
        <v>8951</v>
      </c>
      <c r="B83" s="44" t="s">
        <v>9379</v>
      </c>
      <c r="C83" s="44" t="s">
        <v>4383</v>
      </c>
      <c r="D83" s="44" t="s">
        <v>9463</v>
      </c>
      <c r="E83" s="44" t="s">
        <v>9464</v>
      </c>
      <c r="F83" s="44" t="s">
        <v>9465</v>
      </c>
      <c r="G83" s="44" t="s">
        <v>9466</v>
      </c>
      <c r="H83" s="44" t="s">
        <v>46</v>
      </c>
      <c r="I83" s="44">
        <v>8888</v>
      </c>
      <c r="J83" s="44" t="s">
        <v>9467</v>
      </c>
      <c r="K83" s="44">
        <v>16900</v>
      </c>
      <c r="L83" s="44" t="s">
        <v>46</v>
      </c>
      <c r="M83" s="44" t="s">
        <v>71</v>
      </c>
      <c r="N83" s="44" t="s">
        <v>38</v>
      </c>
      <c r="O83" s="44" t="s">
        <v>9057</v>
      </c>
      <c r="P83" s="44" t="s">
        <v>9022</v>
      </c>
      <c r="Q83" s="44" t="s">
        <v>8957</v>
      </c>
      <c r="R83" s="44" t="s">
        <v>8957</v>
      </c>
      <c r="S83" s="44" t="s">
        <v>8957</v>
      </c>
      <c r="T83" s="44" t="s">
        <v>46</v>
      </c>
      <c r="U83" s="44" t="s">
        <v>46</v>
      </c>
      <c r="V83" s="44" t="s">
        <v>46</v>
      </c>
      <c r="W83" s="44" t="s">
        <v>46</v>
      </c>
      <c r="X83" s="44" t="s">
        <v>9468</v>
      </c>
      <c r="Y83" s="44" t="s">
        <v>48</v>
      </c>
      <c r="Z83" s="44" t="s">
        <v>44</v>
      </c>
      <c r="AA83" s="44" t="s">
        <v>46</v>
      </c>
    </row>
    <row r="84" spans="1:27">
      <c r="A84" s="44" t="s">
        <v>8951</v>
      </c>
      <c r="B84" s="44" t="s">
        <v>9379</v>
      </c>
      <c r="C84" s="44" t="s">
        <v>4383</v>
      </c>
      <c r="D84" s="44" t="s">
        <v>9469</v>
      </c>
      <c r="E84" s="44" t="s">
        <v>9470</v>
      </c>
      <c r="F84" s="44" t="s">
        <v>9471</v>
      </c>
      <c r="G84" s="44" t="s">
        <v>9472</v>
      </c>
      <c r="H84" s="44" t="s">
        <v>46</v>
      </c>
      <c r="I84" s="44">
        <v>9999</v>
      </c>
      <c r="J84" s="44" t="s">
        <v>9473</v>
      </c>
      <c r="K84" s="44">
        <v>21900</v>
      </c>
      <c r="L84" s="44" t="s">
        <v>46</v>
      </c>
      <c r="M84" s="44" t="s">
        <v>71</v>
      </c>
      <c r="N84" s="44" t="s">
        <v>38</v>
      </c>
      <c r="O84" s="44" t="s">
        <v>9057</v>
      </c>
      <c r="P84" s="44" t="s">
        <v>9084</v>
      </c>
      <c r="Q84" s="44" t="s">
        <v>8957</v>
      </c>
      <c r="R84" s="44" t="s">
        <v>8957</v>
      </c>
      <c r="S84" s="44" t="s">
        <v>8957</v>
      </c>
      <c r="T84" s="44" t="s">
        <v>46</v>
      </c>
      <c r="U84" s="44" t="s">
        <v>46</v>
      </c>
      <c r="V84" s="44" t="s">
        <v>46</v>
      </c>
      <c r="W84" s="44" t="s">
        <v>46</v>
      </c>
      <c r="X84" s="44" t="s">
        <v>9468</v>
      </c>
      <c r="Y84" s="44" t="s">
        <v>48</v>
      </c>
      <c r="Z84" s="44" t="s">
        <v>44</v>
      </c>
      <c r="AA84" s="44" t="s">
        <v>46</v>
      </c>
    </row>
    <row r="85" spans="1:27">
      <c r="A85" s="44" t="s">
        <v>8951</v>
      </c>
      <c r="B85" s="44" t="s">
        <v>9379</v>
      </c>
      <c r="C85" s="44" t="s">
        <v>4383</v>
      </c>
      <c r="D85" s="44" t="s">
        <v>9474</v>
      </c>
      <c r="E85" s="44" t="s">
        <v>9475</v>
      </c>
      <c r="F85" s="44" t="s">
        <v>9476</v>
      </c>
      <c r="G85" s="44" t="s">
        <v>9477</v>
      </c>
      <c r="H85" s="44" t="s">
        <v>46</v>
      </c>
      <c r="I85" s="44">
        <v>14900</v>
      </c>
      <c r="J85" s="44" t="s">
        <v>9248</v>
      </c>
      <c r="K85" s="44">
        <v>24900</v>
      </c>
      <c r="L85" s="44" t="s">
        <v>46</v>
      </c>
      <c r="M85" s="44" t="s">
        <v>71</v>
      </c>
      <c r="N85" s="44" t="s">
        <v>38</v>
      </c>
      <c r="O85" s="44" t="s">
        <v>9057</v>
      </c>
      <c r="P85" s="44" t="s">
        <v>8967</v>
      </c>
      <c r="Q85" s="44" t="s">
        <v>8957</v>
      </c>
      <c r="R85" s="44" t="s">
        <v>8957</v>
      </c>
      <c r="S85" s="44" t="s">
        <v>8957</v>
      </c>
      <c r="T85" s="44" t="s">
        <v>46</v>
      </c>
      <c r="U85" s="44" t="s">
        <v>46</v>
      </c>
      <c r="V85" s="44" t="s">
        <v>46</v>
      </c>
      <c r="W85" s="44" t="s">
        <v>46</v>
      </c>
      <c r="X85" s="44" t="s">
        <v>9468</v>
      </c>
      <c r="Y85" s="44" t="s">
        <v>48</v>
      </c>
      <c r="Z85" s="44" t="s">
        <v>44</v>
      </c>
      <c r="AA85" s="44" t="s">
        <v>46</v>
      </c>
    </row>
    <row r="86" spans="1:27">
      <c r="A86" s="44" t="s">
        <v>8951</v>
      </c>
      <c r="B86" s="44" t="s">
        <v>9379</v>
      </c>
      <c r="C86" s="44" t="s">
        <v>9478</v>
      </c>
      <c r="D86" s="44" t="s">
        <v>9479</v>
      </c>
      <c r="E86" s="44" t="s">
        <v>9480</v>
      </c>
      <c r="F86" s="44" t="s">
        <v>9481</v>
      </c>
      <c r="G86" s="44" t="s">
        <v>9482</v>
      </c>
      <c r="H86" s="44" t="s">
        <v>46</v>
      </c>
      <c r="I86" s="44">
        <v>13999</v>
      </c>
      <c r="J86" s="44" t="s">
        <v>9483</v>
      </c>
      <c r="K86" s="44">
        <v>15900</v>
      </c>
      <c r="L86" s="44" t="s">
        <v>46</v>
      </c>
      <c r="M86" s="44" t="s">
        <v>71</v>
      </c>
      <c r="N86" s="44" t="s">
        <v>38</v>
      </c>
      <c r="O86" s="44" t="s">
        <v>46</v>
      </c>
      <c r="P86" s="44" t="s">
        <v>8967</v>
      </c>
      <c r="Q86" s="44" t="s">
        <v>8957</v>
      </c>
      <c r="R86" s="44" t="s">
        <v>8957</v>
      </c>
      <c r="S86" s="44" t="s">
        <v>8957</v>
      </c>
      <c r="T86" s="44" t="s">
        <v>46</v>
      </c>
      <c r="U86" s="44" t="s">
        <v>46</v>
      </c>
      <c r="V86" s="44" t="s">
        <v>46</v>
      </c>
      <c r="W86" s="44" t="s">
        <v>9484</v>
      </c>
      <c r="X86" s="44" t="s">
        <v>9485</v>
      </c>
      <c r="Y86" s="44" t="s">
        <v>1169</v>
      </c>
      <c r="Z86" s="44" t="s">
        <v>44</v>
      </c>
      <c r="AA86" s="44" t="s">
        <v>46</v>
      </c>
    </row>
    <row r="87" spans="1:27">
      <c r="A87" s="44" t="s">
        <v>8951</v>
      </c>
      <c r="B87" s="44" t="s">
        <v>9379</v>
      </c>
      <c r="C87" s="44" t="s">
        <v>9478</v>
      </c>
      <c r="D87" s="44" t="s">
        <v>9486</v>
      </c>
      <c r="E87" s="44" t="s">
        <v>9487</v>
      </c>
      <c r="F87" s="44" t="s">
        <v>9488</v>
      </c>
      <c r="G87" s="44" t="s">
        <v>9489</v>
      </c>
      <c r="H87" s="44" t="s">
        <v>46</v>
      </c>
      <c r="I87" s="44">
        <v>11999</v>
      </c>
      <c r="J87" s="44" t="s">
        <v>9490</v>
      </c>
      <c r="K87" s="44">
        <v>13900</v>
      </c>
      <c r="L87" s="44" t="s">
        <v>46</v>
      </c>
      <c r="M87" s="44" t="s">
        <v>71</v>
      </c>
      <c r="N87" s="44" t="s">
        <v>38</v>
      </c>
      <c r="O87" s="44" t="s">
        <v>46</v>
      </c>
      <c r="P87" s="44" t="s">
        <v>9084</v>
      </c>
      <c r="Q87" s="44" t="s">
        <v>8957</v>
      </c>
      <c r="R87" s="44" t="s">
        <v>8957</v>
      </c>
      <c r="S87" s="44" t="s">
        <v>8957</v>
      </c>
      <c r="T87" s="44" t="s">
        <v>46</v>
      </c>
      <c r="U87" s="44" t="s">
        <v>46</v>
      </c>
      <c r="V87" s="44" t="s">
        <v>46</v>
      </c>
      <c r="W87" s="44" t="s">
        <v>9491</v>
      </c>
      <c r="X87" s="44" t="s">
        <v>9485</v>
      </c>
      <c r="Y87" s="44" t="s">
        <v>1169</v>
      </c>
      <c r="Z87" s="44" t="s">
        <v>44</v>
      </c>
      <c r="AA87" s="44" t="s">
        <v>46</v>
      </c>
    </row>
    <row r="88" spans="1:27">
      <c r="A88" s="44" t="s">
        <v>8951</v>
      </c>
      <c r="B88" s="44" t="s">
        <v>7523</v>
      </c>
      <c r="C88" s="44" t="s">
        <v>9492</v>
      </c>
      <c r="D88" s="44" t="s">
        <v>9493</v>
      </c>
      <c r="E88" s="44" t="s">
        <v>9494</v>
      </c>
      <c r="F88" s="44" t="s">
        <v>9495</v>
      </c>
      <c r="G88" s="44" t="s">
        <v>9496</v>
      </c>
      <c r="H88" s="44" t="s">
        <v>46</v>
      </c>
      <c r="I88" s="44">
        <v>2299</v>
      </c>
      <c r="J88" s="44" t="s">
        <v>9497</v>
      </c>
      <c r="K88" s="44">
        <v>2690</v>
      </c>
      <c r="L88" s="44" t="s">
        <v>46</v>
      </c>
      <c r="M88" s="44" t="s">
        <v>71</v>
      </c>
      <c r="N88" s="44" t="s">
        <v>38</v>
      </c>
      <c r="O88" s="44" t="s">
        <v>46</v>
      </c>
      <c r="P88" s="44" t="s">
        <v>9498</v>
      </c>
      <c r="Q88" s="44" t="s">
        <v>46</v>
      </c>
      <c r="R88" s="44" t="s">
        <v>46</v>
      </c>
      <c r="S88" s="44" t="s">
        <v>46</v>
      </c>
      <c r="T88" s="44" t="s">
        <v>46</v>
      </c>
      <c r="U88" s="44" t="s">
        <v>46</v>
      </c>
      <c r="V88" s="44" t="s">
        <v>46</v>
      </c>
      <c r="W88" s="44" t="s">
        <v>46</v>
      </c>
      <c r="X88" s="44" t="s">
        <v>9499</v>
      </c>
      <c r="Y88" s="44" t="s">
        <v>48</v>
      </c>
      <c r="Z88" s="44" t="s">
        <v>44</v>
      </c>
      <c r="AA88" s="44" t="s">
        <v>46</v>
      </c>
    </row>
    <row r="89" spans="1:27">
      <c r="A89" s="44" t="s">
        <v>8951</v>
      </c>
      <c r="B89" s="44" t="s">
        <v>7523</v>
      </c>
      <c r="C89" s="44" t="s">
        <v>9492</v>
      </c>
      <c r="D89" s="44" t="s">
        <v>9500</v>
      </c>
      <c r="E89" s="44" t="s">
        <v>9501</v>
      </c>
      <c r="F89" s="44" t="s">
        <v>9502</v>
      </c>
      <c r="G89" s="44" t="s">
        <v>9503</v>
      </c>
      <c r="H89" s="44" t="s">
        <v>46</v>
      </c>
      <c r="I89" s="44">
        <v>2799</v>
      </c>
      <c r="J89" s="44" t="s">
        <v>9504</v>
      </c>
      <c r="K89" s="44">
        <v>3590</v>
      </c>
      <c r="L89" s="44" t="s">
        <v>46</v>
      </c>
      <c r="M89" s="44" t="s">
        <v>123</v>
      </c>
      <c r="N89" s="44" t="s">
        <v>38</v>
      </c>
      <c r="O89" s="44" t="s">
        <v>46</v>
      </c>
      <c r="P89" s="44" t="s">
        <v>9109</v>
      </c>
      <c r="Q89" s="44" t="s">
        <v>46</v>
      </c>
      <c r="R89" s="44" t="s">
        <v>46</v>
      </c>
      <c r="S89" s="44" t="s">
        <v>46</v>
      </c>
      <c r="T89" s="44" t="s">
        <v>46</v>
      </c>
      <c r="U89" s="44" t="s">
        <v>46</v>
      </c>
      <c r="V89" s="44" t="s">
        <v>46</v>
      </c>
      <c r="W89" s="44" t="s">
        <v>46</v>
      </c>
      <c r="X89" s="44" t="s">
        <v>9505</v>
      </c>
      <c r="Y89" s="44" t="s">
        <v>48</v>
      </c>
      <c r="Z89" s="44" t="s">
        <v>44</v>
      </c>
      <c r="AA89" s="44" t="s">
        <v>46</v>
      </c>
    </row>
    <row r="90" spans="1:27">
      <c r="A90" s="44" t="s">
        <v>8951</v>
      </c>
      <c r="B90" s="44" t="s">
        <v>7523</v>
      </c>
      <c r="C90" s="44" t="s">
        <v>9492</v>
      </c>
      <c r="D90" s="44" t="s">
        <v>9506</v>
      </c>
      <c r="E90" s="44" t="s">
        <v>9507</v>
      </c>
      <c r="F90" s="44" t="s">
        <v>9508</v>
      </c>
      <c r="G90" s="44" t="s">
        <v>9509</v>
      </c>
      <c r="H90" s="44" t="s">
        <v>46</v>
      </c>
      <c r="I90" s="44">
        <v>3999</v>
      </c>
      <c r="J90" s="44" t="s">
        <v>9510</v>
      </c>
      <c r="K90" s="44">
        <v>5190</v>
      </c>
      <c r="L90" s="44" t="s">
        <v>46</v>
      </c>
      <c r="M90" s="44" t="s">
        <v>71</v>
      </c>
      <c r="N90" s="44" t="s">
        <v>38</v>
      </c>
      <c r="O90" s="44" t="s">
        <v>46</v>
      </c>
      <c r="P90" s="44" t="s">
        <v>9511</v>
      </c>
      <c r="Q90" s="44" t="s">
        <v>46</v>
      </c>
      <c r="R90" s="44" t="s">
        <v>46</v>
      </c>
      <c r="S90" s="44" t="s">
        <v>46</v>
      </c>
      <c r="T90" s="44" t="s">
        <v>46</v>
      </c>
      <c r="U90" s="44" t="s">
        <v>46</v>
      </c>
      <c r="V90" s="44" t="s">
        <v>46</v>
      </c>
      <c r="W90" s="44" t="s">
        <v>46</v>
      </c>
      <c r="X90" s="44" t="s">
        <v>9512</v>
      </c>
      <c r="Y90" s="44" t="s">
        <v>48</v>
      </c>
      <c r="Z90" s="44" t="s">
        <v>44</v>
      </c>
      <c r="AA90" s="44" t="s">
        <v>46</v>
      </c>
    </row>
    <row r="91" spans="1:27">
      <c r="A91" s="44" t="s">
        <v>8951</v>
      </c>
      <c r="B91" s="44" t="s">
        <v>7523</v>
      </c>
      <c r="C91" s="44" t="s">
        <v>692</v>
      </c>
      <c r="D91" s="44" t="s">
        <v>9513</v>
      </c>
      <c r="E91" s="44" t="s">
        <v>9514</v>
      </c>
      <c r="F91" s="44" t="s">
        <v>9515</v>
      </c>
      <c r="G91" s="44" t="s">
        <v>9516</v>
      </c>
      <c r="H91" s="44" t="s">
        <v>46</v>
      </c>
      <c r="I91" s="44">
        <v>5390</v>
      </c>
      <c r="J91" s="44" t="s">
        <v>46</v>
      </c>
      <c r="K91" s="44">
        <v>7990</v>
      </c>
      <c r="L91" s="44" t="s">
        <v>46</v>
      </c>
      <c r="M91" s="44" t="s">
        <v>71</v>
      </c>
      <c r="N91" s="44" t="s">
        <v>38</v>
      </c>
      <c r="O91" s="44" t="s">
        <v>46</v>
      </c>
      <c r="P91" s="44" t="s">
        <v>9012</v>
      </c>
      <c r="Q91" s="44" t="s">
        <v>46</v>
      </c>
      <c r="R91" s="44" t="s">
        <v>46</v>
      </c>
      <c r="S91" s="44" t="s">
        <v>46</v>
      </c>
      <c r="T91" s="44" t="s">
        <v>46</v>
      </c>
      <c r="U91" s="44" t="s">
        <v>46</v>
      </c>
      <c r="V91" s="44" t="s">
        <v>46</v>
      </c>
      <c r="W91" s="44" t="s">
        <v>46</v>
      </c>
      <c r="X91" s="44" t="s">
        <v>46</v>
      </c>
      <c r="Y91" s="44" t="s">
        <v>48</v>
      </c>
      <c r="Z91" s="44" t="s">
        <v>44</v>
      </c>
      <c r="AA91" s="44" t="s">
        <v>46</v>
      </c>
    </row>
    <row r="92" spans="1:27">
      <c r="A92" s="44" t="s">
        <v>8951</v>
      </c>
      <c r="B92" s="44" t="s">
        <v>7523</v>
      </c>
      <c r="C92" s="44" t="s">
        <v>692</v>
      </c>
      <c r="D92" s="44" t="s">
        <v>9517</v>
      </c>
      <c r="E92" s="44" t="s">
        <v>9518</v>
      </c>
      <c r="F92" s="44" t="s">
        <v>9519</v>
      </c>
      <c r="G92" s="44" t="s">
        <v>9520</v>
      </c>
      <c r="H92" s="44" t="s">
        <v>46</v>
      </c>
      <c r="I92" s="44">
        <v>7950</v>
      </c>
      <c r="J92" s="44" t="s">
        <v>46</v>
      </c>
      <c r="K92" s="44">
        <v>10900</v>
      </c>
      <c r="L92" s="44" t="s">
        <v>46</v>
      </c>
      <c r="M92" s="44" t="s">
        <v>71</v>
      </c>
      <c r="N92" s="44" t="s">
        <v>38</v>
      </c>
      <c r="O92" s="44" t="s">
        <v>46</v>
      </c>
      <c r="P92" s="44" t="s">
        <v>9022</v>
      </c>
      <c r="Q92" s="44" t="s">
        <v>46</v>
      </c>
      <c r="R92" s="44" t="s">
        <v>46</v>
      </c>
      <c r="S92" s="44" t="s">
        <v>46</v>
      </c>
      <c r="T92" s="44" t="s">
        <v>46</v>
      </c>
      <c r="U92" s="44" t="s">
        <v>46</v>
      </c>
      <c r="V92" s="44" t="s">
        <v>46</v>
      </c>
      <c r="W92" s="44" t="s">
        <v>46</v>
      </c>
      <c r="X92" s="44" t="s">
        <v>9521</v>
      </c>
      <c r="Y92" s="44" t="s">
        <v>48</v>
      </c>
      <c r="Z92" s="44" t="s">
        <v>44</v>
      </c>
      <c r="AA92" s="44" t="s">
        <v>46</v>
      </c>
    </row>
    <row r="93" spans="1:27">
      <c r="A93" s="44" t="s">
        <v>8951</v>
      </c>
      <c r="B93" s="44" t="s">
        <v>7523</v>
      </c>
      <c r="C93" s="44" t="s">
        <v>692</v>
      </c>
      <c r="D93" s="44" t="s">
        <v>9522</v>
      </c>
      <c r="E93" s="44" t="s">
        <v>9523</v>
      </c>
      <c r="F93" s="44" t="s">
        <v>9524</v>
      </c>
      <c r="G93" s="44" t="s">
        <v>9525</v>
      </c>
      <c r="H93" s="44" t="s">
        <v>46</v>
      </c>
      <c r="I93" s="44">
        <v>10900</v>
      </c>
      <c r="J93" s="44" t="s">
        <v>9526</v>
      </c>
      <c r="K93" s="44">
        <v>14900</v>
      </c>
      <c r="L93" s="44" t="s">
        <v>46</v>
      </c>
      <c r="M93" s="44" t="s">
        <v>71</v>
      </c>
      <c r="N93" s="44" t="s">
        <v>38</v>
      </c>
      <c r="O93" s="44" t="s">
        <v>9057</v>
      </c>
      <c r="P93" s="44" t="s">
        <v>9084</v>
      </c>
      <c r="Q93" s="44" t="s">
        <v>46</v>
      </c>
      <c r="R93" s="44" t="s">
        <v>46</v>
      </c>
      <c r="S93" s="44" t="s">
        <v>46</v>
      </c>
      <c r="T93" s="44" t="s">
        <v>46</v>
      </c>
      <c r="U93" s="44" t="s">
        <v>46</v>
      </c>
      <c r="V93" s="44" t="s">
        <v>46</v>
      </c>
      <c r="W93" s="44" t="s">
        <v>46</v>
      </c>
      <c r="X93" s="44" t="s">
        <v>9527</v>
      </c>
      <c r="Y93" s="44" t="s">
        <v>48</v>
      </c>
      <c r="Z93" s="44" t="s">
        <v>44</v>
      </c>
      <c r="AA93" s="44" t="s">
        <v>46</v>
      </c>
    </row>
    <row r="94" spans="1:27">
      <c r="A94" s="44" t="s">
        <v>8951</v>
      </c>
      <c r="B94" s="44" t="s">
        <v>7523</v>
      </c>
      <c r="C94" s="44" t="s">
        <v>692</v>
      </c>
      <c r="D94" s="44" t="s">
        <v>9528</v>
      </c>
      <c r="E94" s="44" t="s">
        <v>9529</v>
      </c>
      <c r="F94" s="44" t="s">
        <v>9530</v>
      </c>
      <c r="G94" s="44" t="s">
        <v>9531</v>
      </c>
      <c r="H94" s="44" t="s">
        <v>46</v>
      </c>
      <c r="I94" s="44">
        <v>12700</v>
      </c>
      <c r="J94" s="44" t="s">
        <v>9532</v>
      </c>
      <c r="K94" s="44">
        <v>16900</v>
      </c>
      <c r="L94" s="44" t="s">
        <v>46</v>
      </c>
      <c r="M94" s="44" t="s">
        <v>71</v>
      </c>
      <c r="N94" s="44" t="s">
        <v>38</v>
      </c>
      <c r="O94" s="44" t="s">
        <v>9057</v>
      </c>
      <c r="P94" s="44" t="s">
        <v>8967</v>
      </c>
      <c r="Q94" s="44" t="s">
        <v>46</v>
      </c>
      <c r="R94" s="44" t="s">
        <v>46</v>
      </c>
      <c r="S94" s="44" t="s">
        <v>46</v>
      </c>
      <c r="T94" s="44" t="s">
        <v>46</v>
      </c>
      <c r="U94" s="44" t="s">
        <v>46</v>
      </c>
      <c r="V94" s="44" t="s">
        <v>46</v>
      </c>
      <c r="W94" s="44" t="s">
        <v>46</v>
      </c>
      <c r="X94" s="44" t="s">
        <v>9527</v>
      </c>
      <c r="Y94" s="44" t="s">
        <v>48</v>
      </c>
      <c r="Z94" s="44" t="s">
        <v>44</v>
      </c>
      <c r="AA94" s="44" t="s">
        <v>46</v>
      </c>
    </row>
    <row r="95" spans="1:27">
      <c r="A95" s="44" t="s">
        <v>8951</v>
      </c>
      <c r="B95" s="44" t="s">
        <v>7523</v>
      </c>
      <c r="C95" s="44" t="s">
        <v>692</v>
      </c>
      <c r="D95" s="44" t="s">
        <v>9533</v>
      </c>
      <c r="E95" s="44" t="s">
        <v>9534</v>
      </c>
      <c r="F95" s="44" t="s">
        <v>9535</v>
      </c>
      <c r="G95" s="44" t="s">
        <v>9536</v>
      </c>
      <c r="H95" s="44" t="s">
        <v>46</v>
      </c>
      <c r="I95" s="44">
        <v>9600</v>
      </c>
      <c r="J95" s="44" t="s">
        <v>9537</v>
      </c>
      <c r="K95" s="44">
        <v>12900</v>
      </c>
      <c r="L95" s="44" t="s">
        <v>46</v>
      </c>
      <c r="M95" s="44" t="s">
        <v>123</v>
      </c>
      <c r="N95" s="44" t="s">
        <v>38</v>
      </c>
      <c r="O95" s="44" t="s">
        <v>9057</v>
      </c>
      <c r="P95" s="44" t="s">
        <v>9022</v>
      </c>
      <c r="Q95" s="44" t="s">
        <v>8957</v>
      </c>
      <c r="R95" s="44" t="s">
        <v>8957</v>
      </c>
      <c r="S95" s="44" t="s">
        <v>8957</v>
      </c>
      <c r="T95" s="44" t="s">
        <v>46</v>
      </c>
      <c r="U95" s="44" t="s">
        <v>46</v>
      </c>
      <c r="V95" s="44" t="s">
        <v>46</v>
      </c>
      <c r="W95" s="44" t="s">
        <v>46</v>
      </c>
      <c r="X95" s="44" t="s">
        <v>9538</v>
      </c>
      <c r="Y95" s="44" t="s">
        <v>48</v>
      </c>
      <c r="Z95" s="44" t="s">
        <v>44</v>
      </c>
      <c r="AA95" s="44" t="s">
        <v>46</v>
      </c>
    </row>
    <row r="96" spans="1:27">
      <c r="A96" s="44" t="s">
        <v>8951</v>
      </c>
      <c r="B96" s="44" t="s">
        <v>7523</v>
      </c>
      <c r="C96" s="44" t="s">
        <v>692</v>
      </c>
      <c r="D96" s="44" t="s">
        <v>9539</v>
      </c>
      <c r="E96" s="44" t="s">
        <v>9540</v>
      </c>
      <c r="F96" s="44" t="s">
        <v>9541</v>
      </c>
      <c r="G96" s="44" t="s">
        <v>9542</v>
      </c>
      <c r="H96" s="44" t="s">
        <v>46</v>
      </c>
      <c r="I96" s="44">
        <v>12900</v>
      </c>
      <c r="J96" s="44" t="s">
        <v>9083</v>
      </c>
      <c r="K96" s="44">
        <v>15900</v>
      </c>
      <c r="L96" s="44" t="s">
        <v>46</v>
      </c>
      <c r="M96" s="44" t="s">
        <v>123</v>
      </c>
      <c r="N96" s="44" t="s">
        <v>38</v>
      </c>
      <c r="O96" s="44" t="s">
        <v>9057</v>
      </c>
      <c r="P96" s="44" t="s">
        <v>9084</v>
      </c>
      <c r="Q96" s="44" t="s">
        <v>8957</v>
      </c>
      <c r="R96" s="44" t="s">
        <v>8957</v>
      </c>
      <c r="S96" s="44" t="s">
        <v>8957</v>
      </c>
      <c r="T96" s="44" t="s">
        <v>46</v>
      </c>
      <c r="U96" s="44" t="s">
        <v>46</v>
      </c>
      <c r="V96" s="44" t="s">
        <v>46</v>
      </c>
      <c r="W96" s="44" t="s">
        <v>46</v>
      </c>
      <c r="X96" s="44" t="s">
        <v>9538</v>
      </c>
      <c r="Y96" s="44" t="s">
        <v>48</v>
      </c>
      <c r="Z96" s="44" t="s">
        <v>44</v>
      </c>
      <c r="AA96" s="44" t="s">
        <v>46</v>
      </c>
    </row>
    <row r="97" spans="1:27">
      <c r="A97" s="44" t="s">
        <v>8951</v>
      </c>
      <c r="B97" s="44" t="s">
        <v>7523</v>
      </c>
      <c r="C97" s="44" t="s">
        <v>692</v>
      </c>
      <c r="D97" s="44" t="s">
        <v>9543</v>
      </c>
      <c r="E97" s="44" t="s">
        <v>9544</v>
      </c>
      <c r="F97" s="44" t="s">
        <v>9545</v>
      </c>
      <c r="G97" s="44" t="s">
        <v>9546</v>
      </c>
      <c r="H97" s="44" t="s">
        <v>46</v>
      </c>
      <c r="I97" s="44">
        <v>14300</v>
      </c>
      <c r="J97" s="44" t="s">
        <v>9547</v>
      </c>
      <c r="K97" s="44">
        <v>20900</v>
      </c>
      <c r="L97" s="44" t="s">
        <v>46</v>
      </c>
      <c r="M97" s="44" t="s">
        <v>123</v>
      </c>
      <c r="N97" s="44" t="s">
        <v>38</v>
      </c>
      <c r="O97" s="44" t="s">
        <v>9057</v>
      </c>
      <c r="P97" s="44" t="s">
        <v>8967</v>
      </c>
      <c r="Q97" s="44" t="s">
        <v>8957</v>
      </c>
      <c r="R97" s="44" t="s">
        <v>8957</v>
      </c>
      <c r="S97" s="44" t="s">
        <v>8957</v>
      </c>
      <c r="T97" s="44" t="s">
        <v>46</v>
      </c>
      <c r="U97" s="44" t="s">
        <v>46</v>
      </c>
      <c r="V97" s="44" t="s">
        <v>46</v>
      </c>
      <c r="W97" s="44" t="s">
        <v>46</v>
      </c>
      <c r="X97" s="44" t="s">
        <v>9538</v>
      </c>
      <c r="Y97" s="44" t="s">
        <v>48</v>
      </c>
      <c r="Z97" s="44" t="s">
        <v>44</v>
      </c>
      <c r="AA97" s="44" t="s">
        <v>46</v>
      </c>
    </row>
    <row r="98" spans="1:27">
      <c r="A98" s="44" t="s">
        <v>8951</v>
      </c>
      <c r="B98" s="44" t="s">
        <v>7523</v>
      </c>
      <c r="C98" s="44" t="s">
        <v>692</v>
      </c>
      <c r="D98" s="44" t="s">
        <v>9548</v>
      </c>
      <c r="E98" s="44" t="s">
        <v>9549</v>
      </c>
      <c r="F98" s="44" t="s">
        <v>9550</v>
      </c>
      <c r="G98" s="44" t="s">
        <v>9551</v>
      </c>
      <c r="H98" s="44" t="s">
        <v>46</v>
      </c>
      <c r="I98" s="44">
        <v>17900</v>
      </c>
      <c r="J98" s="44" t="s">
        <v>9552</v>
      </c>
      <c r="K98" s="44">
        <v>26900</v>
      </c>
      <c r="L98" s="44" t="s">
        <v>46</v>
      </c>
      <c r="M98" s="44" t="s">
        <v>123</v>
      </c>
      <c r="N98" s="44" t="s">
        <v>38</v>
      </c>
      <c r="O98" s="44" t="s">
        <v>9057</v>
      </c>
      <c r="P98" s="44" t="s">
        <v>8956</v>
      </c>
      <c r="Q98" s="44" t="s">
        <v>8957</v>
      </c>
      <c r="R98" s="44" t="s">
        <v>8957</v>
      </c>
      <c r="S98" s="44" t="s">
        <v>8957</v>
      </c>
      <c r="T98" s="44" t="s">
        <v>46</v>
      </c>
      <c r="U98" s="44" t="s">
        <v>46</v>
      </c>
      <c r="V98" s="44" t="s">
        <v>46</v>
      </c>
      <c r="W98" s="44" t="s">
        <v>46</v>
      </c>
      <c r="X98" s="44" t="s">
        <v>9538</v>
      </c>
      <c r="Y98" s="44" t="s">
        <v>48</v>
      </c>
      <c r="Z98" s="44" t="s">
        <v>44</v>
      </c>
      <c r="AA98" s="44" t="s">
        <v>46</v>
      </c>
    </row>
    <row r="99" spans="1:27">
      <c r="A99" s="44" t="s">
        <v>8951</v>
      </c>
      <c r="B99" s="44" t="s">
        <v>7523</v>
      </c>
      <c r="C99" s="44" t="s">
        <v>692</v>
      </c>
      <c r="D99" s="44" t="s">
        <v>9553</v>
      </c>
      <c r="E99" s="44" t="s">
        <v>9554</v>
      </c>
      <c r="F99" s="44" t="s">
        <v>9555</v>
      </c>
      <c r="G99" s="44" t="s">
        <v>9556</v>
      </c>
      <c r="H99" s="44" t="s">
        <v>46</v>
      </c>
      <c r="I99" s="44">
        <v>23800</v>
      </c>
      <c r="J99" s="44" t="s">
        <v>9270</v>
      </c>
      <c r="K99" s="44">
        <v>34900</v>
      </c>
      <c r="L99" s="44" t="s">
        <v>46</v>
      </c>
      <c r="M99" s="44" t="s">
        <v>123</v>
      </c>
      <c r="N99" s="44" t="s">
        <v>38</v>
      </c>
      <c r="O99" s="44" t="s">
        <v>9057</v>
      </c>
      <c r="P99" s="44" t="s">
        <v>9103</v>
      </c>
      <c r="Q99" s="44" t="s">
        <v>8957</v>
      </c>
      <c r="R99" s="44" t="s">
        <v>8957</v>
      </c>
      <c r="S99" s="44" t="s">
        <v>8957</v>
      </c>
      <c r="T99" s="44" t="s">
        <v>46</v>
      </c>
      <c r="U99" s="44" t="s">
        <v>46</v>
      </c>
      <c r="V99" s="44" t="s">
        <v>46</v>
      </c>
      <c r="W99" s="44" t="s">
        <v>46</v>
      </c>
      <c r="X99" s="44" t="s">
        <v>9538</v>
      </c>
      <c r="Y99" s="44" t="s">
        <v>48</v>
      </c>
      <c r="Z99" s="44" t="s">
        <v>44</v>
      </c>
      <c r="AA99" s="44" t="s">
        <v>46</v>
      </c>
    </row>
    <row r="100" spans="1:27">
      <c r="A100" s="44" t="s">
        <v>9296</v>
      </c>
      <c r="B100" s="44" t="s">
        <v>9557</v>
      </c>
      <c r="C100" s="44" t="s">
        <v>9558</v>
      </c>
      <c r="D100" s="44" t="s">
        <v>9559</v>
      </c>
      <c r="E100" s="44" t="s">
        <v>9560</v>
      </c>
      <c r="F100" s="44" t="s">
        <v>9561</v>
      </c>
      <c r="G100" s="44" t="s">
        <v>9562</v>
      </c>
      <c r="H100" s="44" t="s">
        <v>46</v>
      </c>
      <c r="I100" s="44">
        <v>9500</v>
      </c>
      <c r="J100" s="44" t="s">
        <v>46</v>
      </c>
      <c r="K100" s="44">
        <v>9500</v>
      </c>
      <c r="L100" s="44" t="s">
        <v>46</v>
      </c>
      <c r="M100" s="44" t="s">
        <v>71</v>
      </c>
      <c r="N100" s="44" t="s">
        <v>38</v>
      </c>
      <c r="O100" s="44" t="s">
        <v>46</v>
      </c>
      <c r="P100" s="44" t="s">
        <v>46</v>
      </c>
      <c r="Q100" s="44" t="s">
        <v>46</v>
      </c>
      <c r="R100" s="44" t="s">
        <v>46</v>
      </c>
      <c r="S100" s="44" t="s">
        <v>46</v>
      </c>
      <c r="T100" s="44" t="s">
        <v>46</v>
      </c>
      <c r="U100" s="44" t="s">
        <v>46</v>
      </c>
      <c r="V100" s="44" t="s">
        <v>46</v>
      </c>
      <c r="W100" s="44" t="s">
        <v>46</v>
      </c>
      <c r="X100" s="44" t="s">
        <v>9563</v>
      </c>
      <c r="Y100" s="44" t="s">
        <v>47</v>
      </c>
      <c r="Z100" s="44" t="s">
        <v>44</v>
      </c>
      <c r="AA100" s="44" t="s">
        <v>46</v>
      </c>
    </row>
    <row r="101" spans="1:27">
      <c r="A101" s="44" t="s">
        <v>9296</v>
      </c>
      <c r="B101" s="44" t="s">
        <v>9557</v>
      </c>
      <c r="C101" s="44" t="s">
        <v>9558</v>
      </c>
      <c r="D101" s="44" t="s">
        <v>9564</v>
      </c>
      <c r="E101" s="44" t="s">
        <v>9565</v>
      </c>
      <c r="F101" s="44" t="s">
        <v>9566</v>
      </c>
      <c r="G101" s="44" t="s">
        <v>9567</v>
      </c>
      <c r="H101" s="44" t="s">
        <v>46</v>
      </c>
      <c r="I101" s="44">
        <v>9500</v>
      </c>
      <c r="J101" s="44" t="s">
        <v>46</v>
      </c>
      <c r="K101" s="44">
        <v>9500</v>
      </c>
      <c r="L101" s="44" t="s">
        <v>46</v>
      </c>
      <c r="M101" s="44" t="s">
        <v>71</v>
      </c>
      <c r="N101" s="44" t="s">
        <v>38</v>
      </c>
      <c r="O101" s="44" t="s">
        <v>46</v>
      </c>
      <c r="P101" s="44" t="s">
        <v>46</v>
      </c>
      <c r="Q101" s="44" t="s">
        <v>46</v>
      </c>
      <c r="R101" s="44" t="s">
        <v>46</v>
      </c>
      <c r="S101" s="44" t="s">
        <v>46</v>
      </c>
      <c r="T101" s="44" t="s">
        <v>46</v>
      </c>
      <c r="U101" s="44" t="s">
        <v>46</v>
      </c>
      <c r="V101" s="44" t="s">
        <v>46</v>
      </c>
      <c r="W101" s="44" t="s">
        <v>46</v>
      </c>
      <c r="X101" s="44" t="s">
        <v>9563</v>
      </c>
      <c r="Y101" s="44" t="s">
        <v>47</v>
      </c>
      <c r="Z101" s="44" t="s">
        <v>44</v>
      </c>
      <c r="AA101" s="44" t="s">
        <v>46</v>
      </c>
    </row>
    <row r="102" spans="1:27">
      <c r="A102" s="44" t="s">
        <v>9296</v>
      </c>
      <c r="B102" s="44" t="s">
        <v>9557</v>
      </c>
      <c r="C102" s="44" t="s">
        <v>9558</v>
      </c>
      <c r="D102" s="44" t="s">
        <v>9568</v>
      </c>
      <c r="E102" s="44" t="s">
        <v>9569</v>
      </c>
      <c r="F102" s="44" t="s">
        <v>9570</v>
      </c>
      <c r="G102" s="44" t="s">
        <v>9571</v>
      </c>
      <c r="H102" s="44" t="s">
        <v>46</v>
      </c>
      <c r="I102" s="44">
        <v>9500</v>
      </c>
      <c r="J102" s="44" t="s">
        <v>46</v>
      </c>
      <c r="K102" s="44">
        <v>9500</v>
      </c>
      <c r="L102" s="44" t="s">
        <v>46</v>
      </c>
      <c r="M102" s="44" t="s">
        <v>71</v>
      </c>
      <c r="N102" s="44" t="s">
        <v>38</v>
      </c>
      <c r="O102" s="44" t="s">
        <v>46</v>
      </c>
      <c r="P102" s="44" t="s">
        <v>46</v>
      </c>
      <c r="Q102" s="44" t="s">
        <v>46</v>
      </c>
      <c r="R102" s="44" t="s">
        <v>46</v>
      </c>
      <c r="S102" s="44" t="s">
        <v>46</v>
      </c>
      <c r="T102" s="44" t="s">
        <v>46</v>
      </c>
      <c r="U102" s="44" t="s">
        <v>46</v>
      </c>
      <c r="V102" s="44" t="s">
        <v>46</v>
      </c>
      <c r="W102" s="44" t="s">
        <v>46</v>
      </c>
      <c r="X102" s="44" t="s">
        <v>9563</v>
      </c>
      <c r="Y102" s="44" t="s">
        <v>47</v>
      </c>
      <c r="Z102" s="44" t="s">
        <v>44</v>
      </c>
      <c r="AA102" s="44" t="s">
        <v>46</v>
      </c>
    </row>
    <row r="103" spans="1:27">
      <c r="A103" s="44" t="s">
        <v>9296</v>
      </c>
      <c r="B103" s="44" t="s">
        <v>9557</v>
      </c>
      <c r="C103" s="44" t="s">
        <v>9558</v>
      </c>
      <c r="D103" s="44" t="s">
        <v>9572</v>
      </c>
      <c r="E103" s="44" t="s">
        <v>9573</v>
      </c>
      <c r="F103" s="44" t="s">
        <v>9574</v>
      </c>
      <c r="G103" s="44" t="s">
        <v>9575</v>
      </c>
      <c r="H103" s="44" t="s">
        <v>46</v>
      </c>
      <c r="I103" s="44">
        <v>8450</v>
      </c>
      <c r="J103" s="44" t="s">
        <v>46</v>
      </c>
      <c r="K103" s="44">
        <v>11500</v>
      </c>
      <c r="L103" s="44" t="s">
        <v>46</v>
      </c>
      <c r="M103" s="44" t="s">
        <v>71</v>
      </c>
      <c r="N103" s="44" t="s">
        <v>38</v>
      </c>
      <c r="O103" s="44" t="s">
        <v>46</v>
      </c>
      <c r="P103" s="44" t="s">
        <v>9576</v>
      </c>
      <c r="Q103" s="44" t="s">
        <v>46</v>
      </c>
      <c r="R103" s="44" t="s">
        <v>46</v>
      </c>
      <c r="S103" s="44" t="s">
        <v>46</v>
      </c>
      <c r="T103" s="44" t="s">
        <v>46</v>
      </c>
      <c r="U103" s="44" t="s">
        <v>46</v>
      </c>
      <c r="V103" s="44" t="s">
        <v>46</v>
      </c>
      <c r="W103" s="44" t="s">
        <v>46</v>
      </c>
      <c r="X103" s="44" t="s">
        <v>9577</v>
      </c>
      <c r="Y103" s="44" t="s">
        <v>47</v>
      </c>
      <c r="Z103" s="44" t="s">
        <v>106</v>
      </c>
      <c r="AA103" s="44" t="s">
        <v>46</v>
      </c>
    </row>
    <row r="104" spans="1:27">
      <c r="A104" s="44" t="s">
        <v>9296</v>
      </c>
      <c r="B104" s="44" t="s">
        <v>9557</v>
      </c>
      <c r="C104" s="44" t="s">
        <v>9558</v>
      </c>
      <c r="D104" s="44" t="s">
        <v>9578</v>
      </c>
      <c r="E104" s="44" t="s">
        <v>9579</v>
      </c>
      <c r="F104" s="44" t="s">
        <v>9580</v>
      </c>
      <c r="G104" s="44" t="s">
        <v>9581</v>
      </c>
      <c r="H104" s="44" t="s">
        <v>46</v>
      </c>
      <c r="I104" s="44">
        <v>8450</v>
      </c>
      <c r="J104" s="44" t="s">
        <v>46</v>
      </c>
      <c r="K104" s="44">
        <v>11500</v>
      </c>
      <c r="L104" s="44" t="s">
        <v>46</v>
      </c>
      <c r="M104" s="44" t="s">
        <v>71</v>
      </c>
      <c r="N104" s="44" t="s">
        <v>38</v>
      </c>
      <c r="O104" s="44" t="s">
        <v>46</v>
      </c>
      <c r="P104" s="44" t="s">
        <v>9576</v>
      </c>
      <c r="Q104" s="44" t="s">
        <v>46</v>
      </c>
      <c r="R104" s="44" t="s">
        <v>46</v>
      </c>
      <c r="S104" s="44" t="s">
        <v>46</v>
      </c>
      <c r="T104" s="44" t="s">
        <v>46</v>
      </c>
      <c r="U104" s="44" t="s">
        <v>46</v>
      </c>
      <c r="V104" s="44" t="s">
        <v>46</v>
      </c>
      <c r="W104" s="44" t="s">
        <v>46</v>
      </c>
      <c r="X104" s="44" t="s">
        <v>9577</v>
      </c>
      <c r="Y104" s="44" t="s">
        <v>47</v>
      </c>
      <c r="Z104" s="44" t="s">
        <v>106</v>
      </c>
      <c r="AA104" s="44" t="s">
        <v>46</v>
      </c>
    </row>
    <row r="105" spans="1:27">
      <c r="A105" s="44" t="s">
        <v>9296</v>
      </c>
      <c r="B105" s="44" t="s">
        <v>9557</v>
      </c>
      <c r="C105" s="44" t="s">
        <v>9558</v>
      </c>
      <c r="D105" s="44" t="s">
        <v>9582</v>
      </c>
      <c r="E105" s="44" t="s">
        <v>9583</v>
      </c>
      <c r="F105" s="44" t="s">
        <v>9584</v>
      </c>
      <c r="G105" s="44" t="s">
        <v>9585</v>
      </c>
      <c r="H105" s="44" t="s">
        <v>46</v>
      </c>
      <c r="I105" s="44">
        <v>6000</v>
      </c>
      <c r="J105" s="44" t="s">
        <v>46</v>
      </c>
      <c r="K105" s="44">
        <v>6000</v>
      </c>
      <c r="L105" s="44" t="s">
        <v>46</v>
      </c>
      <c r="M105" s="44" t="s">
        <v>71</v>
      </c>
      <c r="N105" s="44" t="s">
        <v>38</v>
      </c>
      <c r="O105" s="44" t="s">
        <v>46</v>
      </c>
      <c r="P105" s="44" t="s">
        <v>46</v>
      </c>
      <c r="Q105" s="44" t="s">
        <v>46</v>
      </c>
      <c r="R105" s="44" t="s">
        <v>46</v>
      </c>
      <c r="S105" s="44" t="s">
        <v>46</v>
      </c>
      <c r="T105" s="44" t="s">
        <v>46</v>
      </c>
      <c r="U105" s="44" t="s">
        <v>46</v>
      </c>
      <c r="V105" s="44" t="s">
        <v>46</v>
      </c>
      <c r="W105" s="44" t="s">
        <v>46</v>
      </c>
      <c r="X105" s="44" t="s">
        <v>9586</v>
      </c>
      <c r="Y105" s="44" t="s">
        <v>47</v>
      </c>
      <c r="Z105" s="44" t="s">
        <v>44</v>
      </c>
      <c r="AA105" s="44" t="s">
        <v>46</v>
      </c>
    </row>
    <row r="106" spans="1:27">
      <c r="A106" s="44" t="s">
        <v>9296</v>
      </c>
      <c r="B106" s="44" t="s">
        <v>9557</v>
      </c>
      <c r="C106" s="44" t="s">
        <v>9558</v>
      </c>
      <c r="D106" s="44" t="s">
        <v>9587</v>
      </c>
      <c r="E106" s="44" t="s">
        <v>9588</v>
      </c>
      <c r="F106" s="44" t="s">
        <v>9589</v>
      </c>
      <c r="G106" s="44" t="s">
        <v>9590</v>
      </c>
      <c r="H106" s="44" t="s">
        <v>46</v>
      </c>
      <c r="I106" s="44">
        <v>6000</v>
      </c>
      <c r="J106" s="44" t="s">
        <v>46</v>
      </c>
      <c r="K106" s="44">
        <v>6000</v>
      </c>
      <c r="L106" s="44" t="s">
        <v>46</v>
      </c>
      <c r="M106" s="44" t="s">
        <v>71</v>
      </c>
      <c r="N106" s="44" t="s">
        <v>38</v>
      </c>
      <c r="O106" s="44" t="s">
        <v>46</v>
      </c>
      <c r="P106" s="44" t="s">
        <v>46</v>
      </c>
      <c r="Q106" s="44" t="s">
        <v>46</v>
      </c>
      <c r="R106" s="44" t="s">
        <v>46</v>
      </c>
      <c r="S106" s="44" t="s">
        <v>46</v>
      </c>
      <c r="T106" s="44" t="s">
        <v>46</v>
      </c>
      <c r="U106" s="44" t="s">
        <v>46</v>
      </c>
      <c r="V106" s="44" t="s">
        <v>46</v>
      </c>
      <c r="W106" s="44" t="s">
        <v>46</v>
      </c>
      <c r="X106" s="44" t="s">
        <v>9586</v>
      </c>
      <c r="Y106" s="44" t="s">
        <v>47</v>
      </c>
      <c r="Z106" s="44" t="s">
        <v>44</v>
      </c>
      <c r="AA106" s="44" t="s">
        <v>46</v>
      </c>
    </row>
    <row r="107" spans="1:27">
      <c r="A107" s="44" t="s">
        <v>9296</v>
      </c>
      <c r="B107" s="44" t="s">
        <v>9557</v>
      </c>
      <c r="C107" s="44" t="s">
        <v>9558</v>
      </c>
      <c r="D107" s="44" t="s">
        <v>9591</v>
      </c>
      <c r="E107" s="44" t="s">
        <v>9592</v>
      </c>
      <c r="F107" s="44" t="s">
        <v>9593</v>
      </c>
      <c r="G107" s="44" t="s">
        <v>9594</v>
      </c>
      <c r="H107" s="44" t="s">
        <v>46</v>
      </c>
      <c r="I107" s="44">
        <v>6000</v>
      </c>
      <c r="J107" s="44" t="s">
        <v>46</v>
      </c>
      <c r="K107" s="44">
        <v>6000</v>
      </c>
      <c r="L107" s="44" t="s">
        <v>46</v>
      </c>
      <c r="M107" s="44" t="s">
        <v>71</v>
      </c>
      <c r="N107" s="44" t="s">
        <v>38</v>
      </c>
      <c r="O107" s="44" t="s">
        <v>46</v>
      </c>
      <c r="P107" s="44" t="s">
        <v>46</v>
      </c>
      <c r="Q107" s="44" t="s">
        <v>46</v>
      </c>
      <c r="R107" s="44" t="s">
        <v>46</v>
      </c>
      <c r="S107" s="44" t="s">
        <v>46</v>
      </c>
      <c r="T107" s="44" t="s">
        <v>46</v>
      </c>
      <c r="U107" s="44" t="s">
        <v>46</v>
      </c>
      <c r="V107" s="44" t="s">
        <v>46</v>
      </c>
      <c r="W107" s="44" t="s">
        <v>46</v>
      </c>
      <c r="X107" s="44" t="s">
        <v>9586</v>
      </c>
      <c r="Y107" s="44" t="s">
        <v>47</v>
      </c>
      <c r="Z107" s="44" t="s">
        <v>44</v>
      </c>
      <c r="AA107" s="44" t="s">
        <v>46</v>
      </c>
    </row>
    <row r="108" spans="1:27">
      <c r="A108" s="44" t="s">
        <v>9296</v>
      </c>
      <c r="B108" s="44" t="s">
        <v>9557</v>
      </c>
      <c r="C108" s="44" t="s">
        <v>9558</v>
      </c>
      <c r="D108" s="44" t="s">
        <v>9595</v>
      </c>
      <c r="E108" s="44" t="s">
        <v>9596</v>
      </c>
      <c r="F108" s="44" t="s">
        <v>9597</v>
      </c>
      <c r="G108" s="44" t="s">
        <v>9598</v>
      </c>
      <c r="H108" s="44" t="s">
        <v>46</v>
      </c>
      <c r="I108" s="44">
        <v>8500</v>
      </c>
      <c r="J108" s="44" t="s">
        <v>46</v>
      </c>
      <c r="K108" s="44">
        <v>9500</v>
      </c>
      <c r="L108" s="44" t="s">
        <v>46</v>
      </c>
      <c r="M108" s="44" t="s">
        <v>71</v>
      </c>
      <c r="N108" s="44" t="s">
        <v>38</v>
      </c>
      <c r="O108" s="44" t="s">
        <v>46</v>
      </c>
      <c r="P108" s="44" t="s">
        <v>46</v>
      </c>
      <c r="Q108" s="44" t="s">
        <v>46</v>
      </c>
      <c r="R108" s="44" t="s">
        <v>46</v>
      </c>
      <c r="S108" s="44" t="s">
        <v>46</v>
      </c>
      <c r="T108" s="44" t="s">
        <v>46</v>
      </c>
      <c r="U108" s="44" t="s">
        <v>46</v>
      </c>
      <c r="V108" s="44" t="s">
        <v>46</v>
      </c>
      <c r="W108" s="44" t="s">
        <v>46</v>
      </c>
      <c r="X108" s="44" t="s">
        <v>9599</v>
      </c>
      <c r="Y108" s="44" t="s">
        <v>47</v>
      </c>
      <c r="Z108" s="44" t="s">
        <v>44</v>
      </c>
      <c r="AA108" s="44" t="s">
        <v>46</v>
      </c>
    </row>
    <row r="109" spans="1:27">
      <c r="A109" s="44" t="s">
        <v>9296</v>
      </c>
      <c r="B109" s="44" t="s">
        <v>9557</v>
      </c>
      <c r="C109" s="44" t="s">
        <v>9558</v>
      </c>
      <c r="D109" s="44" t="s">
        <v>9600</v>
      </c>
      <c r="E109" s="44" t="s">
        <v>9601</v>
      </c>
      <c r="F109" s="44" t="s">
        <v>9602</v>
      </c>
      <c r="G109" s="44" t="s">
        <v>9603</v>
      </c>
      <c r="H109" s="44" t="s">
        <v>46</v>
      </c>
      <c r="I109" s="44">
        <v>8500</v>
      </c>
      <c r="J109" s="44" t="s">
        <v>46</v>
      </c>
      <c r="K109" s="44">
        <v>9500</v>
      </c>
      <c r="L109" s="44" t="s">
        <v>46</v>
      </c>
      <c r="M109" s="44" t="s">
        <v>71</v>
      </c>
      <c r="N109" s="44" t="s">
        <v>38</v>
      </c>
      <c r="O109" s="44" t="s">
        <v>46</v>
      </c>
      <c r="P109" s="44" t="s">
        <v>46</v>
      </c>
      <c r="Q109" s="44" t="s">
        <v>46</v>
      </c>
      <c r="R109" s="44" t="s">
        <v>46</v>
      </c>
      <c r="S109" s="44" t="s">
        <v>46</v>
      </c>
      <c r="T109" s="44" t="s">
        <v>46</v>
      </c>
      <c r="U109" s="44" t="s">
        <v>46</v>
      </c>
      <c r="V109" s="44" t="s">
        <v>46</v>
      </c>
      <c r="W109" s="44" t="s">
        <v>46</v>
      </c>
      <c r="X109" s="44" t="s">
        <v>9599</v>
      </c>
      <c r="Y109" s="44" t="s">
        <v>47</v>
      </c>
      <c r="Z109" s="44" t="s">
        <v>44</v>
      </c>
      <c r="AA109" s="44" t="s">
        <v>46</v>
      </c>
    </row>
    <row r="110" spans="1:27">
      <c r="A110" s="44" t="s">
        <v>9296</v>
      </c>
      <c r="B110" s="44" t="s">
        <v>9557</v>
      </c>
      <c r="C110" s="44" t="s">
        <v>9558</v>
      </c>
      <c r="D110" s="44" t="s">
        <v>9604</v>
      </c>
      <c r="E110" s="44" t="s">
        <v>9605</v>
      </c>
      <c r="F110" s="44" t="s">
        <v>9606</v>
      </c>
      <c r="G110" s="44" t="s">
        <v>9607</v>
      </c>
      <c r="H110" s="44" t="s">
        <v>46</v>
      </c>
      <c r="I110" s="44">
        <v>8450</v>
      </c>
      <c r="J110" s="44" t="s">
        <v>46</v>
      </c>
      <c r="K110" s="44">
        <v>11500</v>
      </c>
      <c r="L110" s="44" t="s">
        <v>46</v>
      </c>
      <c r="M110" s="44" t="s">
        <v>71</v>
      </c>
      <c r="N110" s="44" t="s">
        <v>38</v>
      </c>
      <c r="O110" s="44" t="s">
        <v>46</v>
      </c>
      <c r="P110" s="44" t="s">
        <v>9576</v>
      </c>
      <c r="Q110" s="44" t="s">
        <v>46</v>
      </c>
      <c r="R110" s="44" t="s">
        <v>46</v>
      </c>
      <c r="S110" s="44" t="s">
        <v>46</v>
      </c>
      <c r="T110" s="44" t="s">
        <v>46</v>
      </c>
      <c r="U110" s="44" t="s">
        <v>46</v>
      </c>
      <c r="V110" s="44" t="s">
        <v>46</v>
      </c>
      <c r="W110" s="44" t="s">
        <v>46</v>
      </c>
      <c r="X110" s="44" t="s">
        <v>9577</v>
      </c>
      <c r="Y110" s="44" t="s">
        <v>47</v>
      </c>
      <c r="Z110" s="44" t="s">
        <v>106</v>
      </c>
      <c r="AA110" s="44" t="s">
        <v>46</v>
      </c>
    </row>
    <row r="111" spans="1:27">
      <c r="A111" s="44" t="s">
        <v>9296</v>
      </c>
      <c r="B111" s="44" t="s">
        <v>9557</v>
      </c>
      <c r="C111" s="44" t="s">
        <v>9558</v>
      </c>
      <c r="D111" s="44" t="s">
        <v>9608</v>
      </c>
      <c r="E111" s="44" t="s">
        <v>9609</v>
      </c>
      <c r="F111" s="44" t="s">
        <v>9610</v>
      </c>
      <c r="G111" s="44" t="s">
        <v>9611</v>
      </c>
      <c r="H111" s="44" t="s">
        <v>46</v>
      </c>
      <c r="I111" s="44">
        <v>8450</v>
      </c>
      <c r="J111" s="44" t="s">
        <v>46</v>
      </c>
      <c r="K111" s="44">
        <v>11500</v>
      </c>
      <c r="L111" s="44" t="s">
        <v>46</v>
      </c>
      <c r="M111" s="44" t="s">
        <v>71</v>
      </c>
      <c r="N111" s="44" t="s">
        <v>38</v>
      </c>
      <c r="O111" s="44" t="s">
        <v>46</v>
      </c>
      <c r="P111" s="44" t="s">
        <v>9576</v>
      </c>
      <c r="Q111" s="44" t="s">
        <v>46</v>
      </c>
      <c r="R111" s="44" t="s">
        <v>46</v>
      </c>
      <c r="S111" s="44" t="s">
        <v>46</v>
      </c>
      <c r="T111" s="44" t="s">
        <v>46</v>
      </c>
      <c r="U111" s="44" t="s">
        <v>46</v>
      </c>
      <c r="V111" s="44" t="s">
        <v>46</v>
      </c>
      <c r="W111" s="44" t="s">
        <v>46</v>
      </c>
      <c r="X111" s="44" t="s">
        <v>9577</v>
      </c>
      <c r="Y111" s="44" t="s">
        <v>47</v>
      </c>
      <c r="Z111" s="44" t="s">
        <v>106</v>
      </c>
      <c r="AA111" s="44" t="s">
        <v>46</v>
      </c>
    </row>
    <row r="112" spans="1:27">
      <c r="A112" s="44" t="s">
        <v>9296</v>
      </c>
      <c r="B112" s="44" t="s">
        <v>9557</v>
      </c>
      <c r="C112" s="44" t="s">
        <v>9558</v>
      </c>
      <c r="D112" s="44" t="s">
        <v>9612</v>
      </c>
      <c r="E112" s="44" t="s">
        <v>9613</v>
      </c>
      <c r="F112" s="44" t="s">
        <v>9614</v>
      </c>
      <c r="G112" s="44" t="s">
        <v>9615</v>
      </c>
      <c r="H112" s="44" t="s">
        <v>46</v>
      </c>
      <c r="I112" s="44">
        <v>8450</v>
      </c>
      <c r="J112" s="44" t="s">
        <v>46</v>
      </c>
      <c r="K112" s="44">
        <v>11500</v>
      </c>
      <c r="L112" s="44" t="s">
        <v>46</v>
      </c>
      <c r="M112" s="44" t="s">
        <v>71</v>
      </c>
      <c r="N112" s="44" t="s">
        <v>38</v>
      </c>
      <c r="O112" s="44" t="s">
        <v>46</v>
      </c>
      <c r="P112" s="44" t="s">
        <v>9576</v>
      </c>
      <c r="Q112" s="44" t="s">
        <v>46</v>
      </c>
      <c r="R112" s="44" t="s">
        <v>46</v>
      </c>
      <c r="S112" s="44" t="s">
        <v>46</v>
      </c>
      <c r="T112" s="44" t="s">
        <v>46</v>
      </c>
      <c r="U112" s="44" t="s">
        <v>46</v>
      </c>
      <c r="V112" s="44" t="s">
        <v>46</v>
      </c>
      <c r="W112" s="44" t="s">
        <v>46</v>
      </c>
      <c r="X112" s="44" t="s">
        <v>9577</v>
      </c>
      <c r="Y112" s="44" t="s">
        <v>47</v>
      </c>
      <c r="Z112" s="44" t="s">
        <v>106</v>
      </c>
      <c r="AA112" s="44" t="s">
        <v>46</v>
      </c>
    </row>
    <row r="113" spans="1:27">
      <c r="A113" s="44" t="s">
        <v>9296</v>
      </c>
      <c r="B113" s="44" t="s">
        <v>9557</v>
      </c>
      <c r="C113" s="44" t="s">
        <v>9558</v>
      </c>
      <c r="D113" s="44" t="s">
        <v>9616</v>
      </c>
      <c r="E113" s="44" t="s">
        <v>9617</v>
      </c>
      <c r="F113" s="44" t="s">
        <v>9618</v>
      </c>
      <c r="G113" s="44" t="s">
        <v>9619</v>
      </c>
      <c r="H113" s="44" t="s">
        <v>46</v>
      </c>
      <c r="I113" s="44">
        <v>5600</v>
      </c>
      <c r="J113" s="44" t="s">
        <v>46</v>
      </c>
      <c r="K113" s="44">
        <v>5900</v>
      </c>
      <c r="L113" s="44" t="s">
        <v>46</v>
      </c>
      <c r="M113" s="44" t="s">
        <v>71</v>
      </c>
      <c r="N113" s="44" t="s">
        <v>38</v>
      </c>
      <c r="O113" s="44" t="s">
        <v>46</v>
      </c>
      <c r="P113" s="44" t="s">
        <v>46</v>
      </c>
      <c r="Q113" s="44" t="s">
        <v>46</v>
      </c>
      <c r="R113" s="44" t="s">
        <v>46</v>
      </c>
      <c r="S113" s="44" t="s">
        <v>46</v>
      </c>
      <c r="T113" s="44" t="s">
        <v>46</v>
      </c>
      <c r="U113" s="44" t="s">
        <v>46</v>
      </c>
      <c r="V113" s="44" t="s">
        <v>46</v>
      </c>
      <c r="W113" s="44" t="s">
        <v>46</v>
      </c>
      <c r="X113" s="44" t="s">
        <v>9620</v>
      </c>
      <c r="Y113" s="44" t="s">
        <v>9621</v>
      </c>
      <c r="Z113" s="44" t="s">
        <v>1202</v>
      </c>
      <c r="AA113" s="44" t="s">
        <v>46</v>
      </c>
    </row>
    <row r="114" spans="1:27">
      <c r="A114" s="44" t="s">
        <v>9296</v>
      </c>
      <c r="B114" s="44" t="s">
        <v>9557</v>
      </c>
      <c r="C114" s="44" t="s">
        <v>9558</v>
      </c>
      <c r="D114" s="44" t="s">
        <v>9622</v>
      </c>
      <c r="E114" s="44" t="s">
        <v>9623</v>
      </c>
      <c r="F114" s="44" t="s">
        <v>9624</v>
      </c>
      <c r="G114" s="44" t="s">
        <v>9625</v>
      </c>
      <c r="H114" s="44" t="s">
        <v>46</v>
      </c>
      <c r="I114" s="44">
        <v>5600</v>
      </c>
      <c r="J114" s="44" t="s">
        <v>46</v>
      </c>
      <c r="K114" s="44">
        <v>5900</v>
      </c>
      <c r="L114" s="44" t="s">
        <v>46</v>
      </c>
      <c r="M114" s="44" t="s">
        <v>71</v>
      </c>
      <c r="N114" s="44" t="s">
        <v>38</v>
      </c>
      <c r="O114" s="44" t="s">
        <v>46</v>
      </c>
      <c r="P114" s="44" t="s">
        <v>46</v>
      </c>
      <c r="Q114" s="44" t="s">
        <v>46</v>
      </c>
      <c r="R114" s="44" t="s">
        <v>46</v>
      </c>
      <c r="S114" s="44" t="s">
        <v>46</v>
      </c>
      <c r="T114" s="44" t="s">
        <v>46</v>
      </c>
      <c r="U114" s="44" t="s">
        <v>46</v>
      </c>
      <c r="V114" s="44" t="s">
        <v>46</v>
      </c>
      <c r="W114" s="44" t="s">
        <v>46</v>
      </c>
      <c r="X114" s="44" t="s">
        <v>9620</v>
      </c>
      <c r="Y114" s="44" t="s">
        <v>9621</v>
      </c>
      <c r="Z114" s="44" t="s">
        <v>1202</v>
      </c>
      <c r="AA114" s="44" t="s">
        <v>46</v>
      </c>
    </row>
    <row r="115" spans="1:27">
      <c r="A115" s="44" t="s">
        <v>9296</v>
      </c>
      <c r="B115" s="44" t="s">
        <v>9557</v>
      </c>
      <c r="C115" s="44" t="s">
        <v>9558</v>
      </c>
      <c r="D115" s="44" t="s">
        <v>9626</v>
      </c>
      <c r="E115" s="44" t="s">
        <v>9627</v>
      </c>
      <c r="F115" s="44" t="s">
        <v>9628</v>
      </c>
      <c r="G115" s="44" t="s">
        <v>9629</v>
      </c>
      <c r="H115" s="44" t="s">
        <v>46</v>
      </c>
      <c r="I115" s="44">
        <v>5600</v>
      </c>
      <c r="J115" s="44" t="s">
        <v>46</v>
      </c>
      <c r="K115" s="44">
        <v>5900</v>
      </c>
      <c r="L115" s="44" t="s">
        <v>46</v>
      </c>
      <c r="M115" s="44" t="s">
        <v>71</v>
      </c>
      <c r="N115" s="44" t="s">
        <v>38</v>
      </c>
      <c r="O115" s="44" t="s">
        <v>46</v>
      </c>
      <c r="P115" s="44" t="s">
        <v>46</v>
      </c>
      <c r="Q115" s="44" t="s">
        <v>46</v>
      </c>
      <c r="R115" s="44" t="s">
        <v>46</v>
      </c>
      <c r="S115" s="44" t="s">
        <v>46</v>
      </c>
      <c r="T115" s="44" t="s">
        <v>46</v>
      </c>
      <c r="U115" s="44" t="s">
        <v>46</v>
      </c>
      <c r="V115" s="44" t="s">
        <v>46</v>
      </c>
      <c r="W115" s="44" t="s">
        <v>46</v>
      </c>
      <c r="X115" s="44" t="s">
        <v>9620</v>
      </c>
      <c r="Y115" s="44" t="s">
        <v>9621</v>
      </c>
      <c r="Z115" s="44" t="s">
        <v>1202</v>
      </c>
      <c r="AA115" s="44" t="s">
        <v>46</v>
      </c>
    </row>
    <row r="116" spans="1:27">
      <c r="A116" s="44" t="s">
        <v>9296</v>
      </c>
      <c r="B116" s="44" t="s">
        <v>9557</v>
      </c>
      <c r="C116" s="44" t="s">
        <v>9558</v>
      </c>
      <c r="D116" s="44" t="s">
        <v>9630</v>
      </c>
      <c r="E116" s="44" t="s">
        <v>9631</v>
      </c>
      <c r="F116" s="44" t="s">
        <v>9632</v>
      </c>
      <c r="G116" s="44" t="s">
        <v>9633</v>
      </c>
      <c r="H116" s="44" t="s">
        <v>46</v>
      </c>
      <c r="I116" s="44">
        <v>5600</v>
      </c>
      <c r="J116" s="44" t="s">
        <v>46</v>
      </c>
      <c r="K116" s="44">
        <v>5900</v>
      </c>
      <c r="L116" s="44" t="s">
        <v>46</v>
      </c>
      <c r="M116" s="44" t="s">
        <v>71</v>
      </c>
      <c r="N116" s="44" t="s">
        <v>38</v>
      </c>
      <c r="O116" s="44" t="s">
        <v>46</v>
      </c>
      <c r="P116" s="44" t="s">
        <v>46</v>
      </c>
      <c r="Q116" s="44" t="s">
        <v>46</v>
      </c>
      <c r="R116" s="44" t="s">
        <v>46</v>
      </c>
      <c r="S116" s="44" t="s">
        <v>46</v>
      </c>
      <c r="T116" s="44" t="s">
        <v>46</v>
      </c>
      <c r="U116" s="44" t="s">
        <v>46</v>
      </c>
      <c r="V116" s="44" t="s">
        <v>46</v>
      </c>
      <c r="W116" s="44" t="s">
        <v>46</v>
      </c>
      <c r="X116" s="44" t="s">
        <v>9620</v>
      </c>
      <c r="Y116" s="44" t="s">
        <v>9621</v>
      </c>
      <c r="Z116" s="44" t="s">
        <v>1202</v>
      </c>
      <c r="AA116" s="44" t="s">
        <v>46</v>
      </c>
    </row>
    <row r="117" spans="1:27">
      <c r="A117" s="44" t="s">
        <v>9296</v>
      </c>
      <c r="B117" s="44" t="s">
        <v>9557</v>
      </c>
      <c r="C117" s="44" t="s">
        <v>9558</v>
      </c>
      <c r="D117" s="44" t="s">
        <v>9634</v>
      </c>
      <c r="E117" s="44" t="s">
        <v>9635</v>
      </c>
      <c r="F117" s="44" t="s">
        <v>9636</v>
      </c>
      <c r="G117" s="44" t="s">
        <v>9637</v>
      </c>
      <c r="H117" s="44" t="s">
        <v>46</v>
      </c>
      <c r="I117" s="44">
        <v>5600</v>
      </c>
      <c r="J117" s="44" t="s">
        <v>46</v>
      </c>
      <c r="K117" s="44">
        <v>5900</v>
      </c>
      <c r="L117" s="44" t="s">
        <v>46</v>
      </c>
      <c r="M117" s="44" t="s">
        <v>71</v>
      </c>
      <c r="N117" s="44" t="s">
        <v>38</v>
      </c>
      <c r="O117" s="44" t="s">
        <v>46</v>
      </c>
      <c r="P117" s="44" t="s">
        <v>46</v>
      </c>
      <c r="Q117" s="44" t="s">
        <v>46</v>
      </c>
      <c r="R117" s="44" t="s">
        <v>46</v>
      </c>
      <c r="S117" s="44" t="s">
        <v>46</v>
      </c>
      <c r="T117" s="44" t="s">
        <v>46</v>
      </c>
      <c r="U117" s="44" t="s">
        <v>46</v>
      </c>
      <c r="V117" s="44" t="s">
        <v>46</v>
      </c>
      <c r="W117" s="44" t="s">
        <v>46</v>
      </c>
      <c r="X117" s="44" t="s">
        <v>9620</v>
      </c>
      <c r="Y117" s="44" t="s">
        <v>9621</v>
      </c>
      <c r="Z117" s="44" t="s">
        <v>1202</v>
      </c>
      <c r="AA117" s="44" t="s">
        <v>46</v>
      </c>
    </row>
    <row r="118" spans="1:27">
      <c r="A118" s="44" t="s">
        <v>9296</v>
      </c>
      <c r="B118" s="44" t="s">
        <v>9557</v>
      </c>
      <c r="C118" s="44" t="s">
        <v>9558</v>
      </c>
      <c r="D118" s="44" t="s">
        <v>9638</v>
      </c>
      <c r="E118" s="44" t="s">
        <v>9639</v>
      </c>
      <c r="F118" s="44" t="s">
        <v>9640</v>
      </c>
      <c r="G118" s="44" t="s">
        <v>9641</v>
      </c>
      <c r="H118" s="44" t="s">
        <v>46</v>
      </c>
      <c r="I118" s="44">
        <v>5600</v>
      </c>
      <c r="J118" s="44" t="s">
        <v>46</v>
      </c>
      <c r="K118" s="44">
        <v>5900</v>
      </c>
      <c r="L118" s="44" t="s">
        <v>46</v>
      </c>
      <c r="M118" s="44" t="s">
        <v>71</v>
      </c>
      <c r="N118" s="44" t="s">
        <v>38</v>
      </c>
      <c r="O118" s="44" t="s">
        <v>46</v>
      </c>
      <c r="P118" s="44" t="s">
        <v>46</v>
      </c>
      <c r="Q118" s="44" t="s">
        <v>46</v>
      </c>
      <c r="R118" s="44" t="s">
        <v>46</v>
      </c>
      <c r="S118" s="44" t="s">
        <v>46</v>
      </c>
      <c r="T118" s="44" t="s">
        <v>46</v>
      </c>
      <c r="U118" s="44" t="s">
        <v>46</v>
      </c>
      <c r="V118" s="44" t="s">
        <v>46</v>
      </c>
      <c r="W118" s="44" t="s">
        <v>46</v>
      </c>
      <c r="X118" s="44" t="s">
        <v>9620</v>
      </c>
      <c r="Y118" s="44" t="s">
        <v>9621</v>
      </c>
      <c r="Z118" s="44" t="s">
        <v>1202</v>
      </c>
      <c r="AA118" s="44" t="s">
        <v>46</v>
      </c>
    </row>
    <row r="119" spans="1:27">
      <c r="A119" s="44" t="s">
        <v>9296</v>
      </c>
      <c r="B119" s="44" t="s">
        <v>9557</v>
      </c>
      <c r="C119" s="44" t="s">
        <v>9558</v>
      </c>
      <c r="D119" s="44" t="s">
        <v>9642</v>
      </c>
      <c r="E119" s="44" t="s">
        <v>9643</v>
      </c>
      <c r="F119" s="44" t="s">
        <v>9644</v>
      </c>
      <c r="G119" s="44" t="s">
        <v>9645</v>
      </c>
      <c r="H119" s="44" t="s">
        <v>46</v>
      </c>
      <c r="I119" s="44">
        <v>5600</v>
      </c>
      <c r="J119" s="44" t="s">
        <v>46</v>
      </c>
      <c r="K119" s="44">
        <v>5900</v>
      </c>
      <c r="L119" s="44" t="s">
        <v>46</v>
      </c>
      <c r="M119" s="44" t="s">
        <v>71</v>
      </c>
      <c r="N119" s="44" t="s">
        <v>38</v>
      </c>
      <c r="O119" s="44" t="s">
        <v>46</v>
      </c>
      <c r="P119" s="44" t="s">
        <v>46</v>
      </c>
      <c r="Q119" s="44" t="s">
        <v>46</v>
      </c>
      <c r="R119" s="44" t="s">
        <v>46</v>
      </c>
      <c r="S119" s="44" t="s">
        <v>46</v>
      </c>
      <c r="T119" s="44" t="s">
        <v>46</v>
      </c>
      <c r="U119" s="44" t="s">
        <v>46</v>
      </c>
      <c r="V119" s="44" t="s">
        <v>46</v>
      </c>
      <c r="W119" s="44" t="s">
        <v>46</v>
      </c>
      <c r="X119" s="44" t="s">
        <v>9620</v>
      </c>
      <c r="Y119" s="44" t="s">
        <v>9621</v>
      </c>
      <c r="Z119" s="44" t="s">
        <v>1202</v>
      </c>
      <c r="AA119" s="44" t="s">
        <v>46</v>
      </c>
    </row>
    <row r="120" spans="1:27">
      <c r="A120" s="44" t="s">
        <v>9296</v>
      </c>
      <c r="B120" s="44" t="s">
        <v>9557</v>
      </c>
      <c r="C120" s="44" t="s">
        <v>9558</v>
      </c>
      <c r="D120" s="44" t="s">
        <v>9646</v>
      </c>
      <c r="E120" s="44" t="s">
        <v>9647</v>
      </c>
      <c r="F120" s="44" t="s">
        <v>9648</v>
      </c>
      <c r="G120" s="44" t="s">
        <v>9649</v>
      </c>
      <c r="H120" s="44" t="s">
        <v>46</v>
      </c>
      <c r="I120" s="44">
        <v>11900</v>
      </c>
      <c r="J120" s="44" t="s">
        <v>46</v>
      </c>
      <c r="K120" s="44">
        <v>12900</v>
      </c>
      <c r="L120" s="44" t="s">
        <v>46</v>
      </c>
      <c r="M120" s="44" t="s">
        <v>71</v>
      </c>
      <c r="N120" s="44" t="s">
        <v>38</v>
      </c>
      <c r="O120" s="44" t="s">
        <v>46</v>
      </c>
      <c r="P120" s="44" t="s">
        <v>46</v>
      </c>
      <c r="Q120" s="44" t="s">
        <v>46</v>
      </c>
      <c r="R120" s="44" t="s">
        <v>46</v>
      </c>
      <c r="S120" s="44" t="s">
        <v>46</v>
      </c>
      <c r="T120" s="44" t="s">
        <v>46</v>
      </c>
      <c r="U120" s="44" t="s">
        <v>46</v>
      </c>
      <c r="V120" s="44" t="s">
        <v>46</v>
      </c>
      <c r="W120" s="44" t="s">
        <v>46</v>
      </c>
      <c r="X120" s="44" t="s">
        <v>9650</v>
      </c>
      <c r="Y120" s="44" t="s">
        <v>9621</v>
      </c>
      <c r="Z120" s="44" t="s">
        <v>1202</v>
      </c>
      <c r="AA120" s="44" t="s">
        <v>46</v>
      </c>
    </row>
    <row r="121" spans="1:27">
      <c r="A121" s="44" t="s">
        <v>9296</v>
      </c>
      <c r="B121" s="44" t="s">
        <v>9557</v>
      </c>
      <c r="C121" s="44" t="s">
        <v>9558</v>
      </c>
      <c r="D121" s="44" t="s">
        <v>9651</v>
      </c>
      <c r="E121" s="44" t="s">
        <v>9652</v>
      </c>
      <c r="F121" s="44" t="s">
        <v>9653</v>
      </c>
      <c r="G121" s="44" t="s">
        <v>9654</v>
      </c>
      <c r="H121" s="44" t="s">
        <v>46</v>
      </c>
      <c r="I121" s="44">
        <v>11900</v>
      </c>
      <c r="J121" s="44" t="s">
        <v>46</v>
      </c>
      <c r="K121" s="44">
        <v>12900</v>
      </c>
      <c r="L121" s="44" t="s">
        <v>46</v>
      </c>
      <c r="M121" s="44" t="s">
        <v>71</v>
      </c>
      <c r="N121" s="44" t="s">
        <v>38</v>
      </c>
      <c r="O121" s="44" t="s">
        <v>46</v>
      </c>
      <c r="P121" s="44" t="s">
        <v>46</v>
      </c>
      <c r="Q121" s="44" t="s">
        <v>46</v>
      </c>
      <c r="R121" s="44" t="s">
        <v>46</v>
      </c>
      <c r="S121" s="44" t="s">
        <v>46</v>
      </c>
      <c r="T121" s="44" t="s">
        <v>46</v>
      </c>
      <c r="U121" s="44" t="s">
        <v>46</v>
      </c>
      <c r="V121" s="44" t="s">
        <v>46</v>
      </c>
      <c r="W121" s="44" t="s">
        <v>46</v>
      </c>
      <c r="X121" s="44" t="s">
        <v>9650</v>
      </c>
      <c r="Y121" s="44" t="s">
        <v>9621</v>
      </c>
      <c r="Z121" s="44" t="s">
        <v>1202</v>
      </c>
      <c r="AA121" s="44" t="s">
        <v>46</v>
      </c>
    </row>
    <row r="122" spans="1:27">
      <c r="A122" s="44" t="s">
        <v>9296</v>
      </c>
      <c r="B122" s="44" t="s">
        <v>9557</v>
      </c>
      <c r="C122" s="44" t="s">
        <v>9558</v>
      </c>
      <c r="D122" s="44" t="s">
        <v>9655</v>
      </c>
      <c r="E122" s="44" t="s">
        <v>9656</v>
      </c>
      <c r="F122" s="44" t="s">
        <v>9657</v>
      </c>
      <c r="G122" s="44" t="s">
        <v>9658</v>
      </c>
      <c r="H122" s="44" t="s">
        <v>46</v>
      </c>
      <c r="I122" s="44">
        <v>11900</v>
      </c>
      <c r="J122" s="44" t="s">
        <v>46</v>
      </c>
      <c r="K122" s="44">
        <v>12900</v>
      </c>
      <c r="L122" s="44" t="s">
        <v>46</v>
      </c>
      <c r="M122" s="44" t="s">
        <v>71</v>
      </c>
      <c r="N122" s="44" t="s">
        <v>38</v>
      </c>
      <c r="O122" s="44" t="s">
        <v>46</v>
      </c>
      <c r="P122" s="44" t="s">
        <v>46</v>
      </c>
      <c r="Q122" s="44" t="s">
        <v>46</v>
      </c>
      <c r="R122" s="44" t="s">
        <v>46</v>
      </c>
      <c r="S122" s="44" t="s">
        <v>46</v>
      </c>
      <c r="T122" s="44" t="s">
        <v>46</v>
      </c>
      <c r="U122" s="44" t="s">
        <v>46</v>
      </c>
      <c r="V122" s="44" t="s">
        <v>46</v>
      </c>
      <c r="W122" s="44" t="s">
        <v>46</v>
      </c>
      <c r="X122" s="44" t="s">
        <v>9650</v>
      </c>
      <c r="Y122" s="44" t="s">
        <v>9621</v>
      </c>
      <c r="Z122" s="44" t="s">
        <v>1202</v>
      </c>
      <c r="AA122" s="44" t="s">
        <v>46</v>
      </c>
    </row>
    <row r="123" spans="1:27">
      <c r="A123" s="44" t="s">
        <v>9296</v>
      </c>
      <c r="B123" s="44" t="s">
        <v>9557</v>
      </c>
      <c r="C123" s="44" t="s">
        <v>9558</v>
      </c>
      <c r="D123" s="44" t="s">
        <v>9659</v>
      </c>
      <c r="E123" s="44" t="s">
        <v>9660</v>
      </c>
      <c r="F123" s="44" t="s">
        <v>9661</v>
      </c>
      <c r="G123" s="44" t="s">
        <v>9662</v>
      </c>
      <c r="H123" s="44" t="s">
        <v>46</v>
      </c>
      <c r="I123" s="44">
        <v>8800</v>
      </c>
      <c r="J123" s="44" t="s">
        <v>46</v>
      </c>
      <c r="K123" s="44">
        <v>9500</v>
      </c>
      <c r="L123" s="44" t="s">
        <v>46</v>
      </c>
      <c r="M123" s="44" t="s">
        <v>71</v>
      </c>
      <c r="N123" s="44" t="s">
        <v>38</v>
      </c>
      <c r="O123" s="44" t="s">
        <v>46</v>
      </c>
      <c r="P123" s="44" t="s">
        <v>46</v>
      </c>
      <c r="Q123" s="44" t="s">
        <v>46</v>
      </c>
      <c r="R123" s="44" t="s">
        <v>46</v>
      </c>
      <c r="S123" s="44" t="s">
        <v>46</v>
      </c>
      <c r="T123" s="44" t="s">
        <v>46</v>
      </c>
      <c r="U123" s="44" t="s">
        <v>46</v>
      </c>
      <c r="V123" s="44" t="s">
        <v>46</v>
      </c>
      <c r="W123" s="44" t="s">
        <v>46</v>
      </c>
      <c r="X123" s="44" t="s">
        <v>9663</v>
      </c>
      <c r="Y123" s="44" t="s">
        <v>9621</v>
      </c>
      <c r="Z123" s="44" t="s">
        <v>44</v>
      </c>
      <c r="AA123" s="44" t="s">
        <v>46</v>
      </c>
    </row>
    <row r="124" spans="1:27">
      <c r="A124" s="44" t="s">
        <v>9296</v>
      </c>
      <c r="B124" s="44" t="s">
        <v>9557</v>
      </c>
      <c r="C124" s="44" t="s">
        <v>9558</v>
      </c>
      <c r="D124" s="44" t="s">
        <v>9664</v>
      </c>
      <c r="E124" s="44" t="s">
        <v>9665</v>
      </c>
      <c r="F124" s="44" t="s">
        <v>9666</v>
      </c>
      <c r="G124" s="44" t="s">
        <v>9667</v>
      </c>
      <c r="H124" s="44" t="s">
        <v>46</v>
      </c>
      <c r="I124" s="44">
        <v>8800</v>
      </c>
      <c r="J124" s="44" t="s">
        <v>46</v>
      </c>
      <c r="K124" s="44">
        <v>9500</v>
      </c>
      <c r="L124" s="44" t="s">
        <v>46</v>
      </c>
      <c r="M124" s="44" t="s">
        <v>71</v>
      </c>
      <c r="N124" s="44" t="s">
        <v>38</v>
      </c>
      <c r="O124" s="44" t="s">
        <v>46</v>
      </c>
      <c r="P124" s="44" t="s">
        <v>46</v>
      </c>
      <c r="Q124" s="44" t="s">
        <v>46</v>
      </c>
      <c r="R124" s="44" t="s">
        <v>46</v>
      </c>
      <c r="S124" s="44" t="s">
        <v>46</v>
      </c>
      <c r="T124" s="44" t="s">
        <v>46</v>
      </c>
      <c r="U124" s="44" t="s">
        <v>46</v>
      </c>
      <c r="V124" s="44" t="s">
        <v>46</v>
      </c>
      <c r="W124" s="44" t="s">
        <v>46</v>
      </c>
      <c r="X124" s="44" t="s">
        <v>9663</v>
      </c>
      <c r="Y124" s="44" t="s">
        <v>9621</v>
      </c>
      <c r="Z124" s="44" t="s">
        <v>44</v>
      </c>
      <c r="AA124" s="44" t="s">
        <v>46</v>
      </c>
    </row>
    <row r="125" spans="1:27">
      <c r="A125" s="44" t="s">
        <v>9296</v>
      </c>
      <c r="B125" s="44" t="s">
        <v>9557</v>
      </c>
      <c r="C125" s="44" t="s">
        <v>9558</v>
      </c>
      <c r="D125" s="44" t="s">
        <v>9668</v>
      </c>
      <c r="E125" s="44" t="s">
        <v>9669</v>
      </c>
      <c r="F125" s="44" t="s">
        <v>9670</v>
      </c>
      <c r="G125" s="44" t="s">
        <v>9671</v>
      </c>
      <c r="H125" s="44" t="s">
        <v>46</v>
      </c>
      <c r="I125" s="44">
        <v>8800</v>
      </c>
      <c r="J125" s="44" t="s">
        <v>46</v>
      </c>
      <c r="K125" s="44">
        <v>9500</v>
      </c>
      <c r="L125" s="44" t="s">
        <v>46</v>
      </c>
      <c r="M125" s="44" t="s">
        <v>71</v>
      </c>
      <c r="N125" s="44" t="s">
        <v>38</v>
      </c>
      <c r="O125" s="44" t="s">
        <v>46</v>
      </c>
      <c r="P125" s="44" t="s">
        <v>46</v>
      </c>
      <c r="Q125" s="44" t="s">
        <v>46</v>
      </c>
      <c r="R125" s="44" t="s">
        <v>46</v>
      </c>
      <c r="S125" s="44" t="s">
        <v>46</v>
      </c>
      <c r="T125" s="44" t="s">
        <v>46</v>
      </c>
      <c r="U125" s="44" t="s">
        <v>46</v>
      </c>
      <c r="V125" s="44" t="s">
        <v>46</v>
      </c>
      <c r="W125" s="44" t="s">
        <v>46</v>
      </c>
      <c r="X125" s="44" t="s">
        <v>9663</v>
      </c>
      <c r="Y125" s="44" t="s">
        <v>9621</v>
      </c>
      <c r="Z125" s="44" t="s">
        <v>44</v>
      </c>
      <c r="AA125" s="44" t="s">
        <v>46</v>
      </c>
    </row>
    <row r="126" spans="1:27">
      <c r="A126" s="44" t="s">
        <v>9296</v>
      </c>
      <c r="B126" s="44" t="s">
        <v>9557</v>
      </c>
      <c r="C126" s="44" t="s">
        <v>9558</v>
      </c>
      <c r="D126" s="44" t="s">
        <v>9672</v>
      </c>
      <c r="E126" s="44" t="s">
        <v>9673</v>
      </c>
      <c r="F126" s="44" t="s">
        <v>9674</v>
      </c>
      <c r="G126" s="44" t="s">
        <v>9675</v>
      </c>
      <c r="H126" s="44" t="s">
        <v>46</v>
      </c>
      <c r="I126" s="44">
        <v>6200</v>
      </c>
      <c r="J126" s="44" t="s">
        <v>46</v>
      </c>
      <c r="K126" s="44">
        <v>8500</v>
      </c>
      <c r="L126" s="44" t="s">
        <v>46</v>
      </c>
      <c r="M126" s="44" t="s">
        <v>123</v>
      </c>
      <c r="N126" s="44" t="s">
        <v>38</v>
      </c>
      <c r="O126" s="44" t="s">
        <v>46</v>
      </c>
      <c r="P126" s="44" t="s">
        <v>46</v>
      </c>
      <c r="Q126" s="44" t="s">
        <v>46</v>
      </c>
      <c r="R126" s="44" t="s">
        <v>46</v>
      </c>
      <c r="S126" s="44" t="s">
        <v>46</v>
      </c>
      <c r="T126" s="44" t="s">
        <v>46</v>
      </c>
      <c r="U126" s="44" t="s">
        <v>46</v>
      </c>
      <c r="V126" s="44" t="s">
        <v>46</v>
      </c>
      <c r="W126" s="44" t="s">
        <v>46</v>
      </c>
      <c r="X126" s="44" t="s">
        <v>9676</v>
      </c>
      <c r="Y126" s="44" t="s">
        <v>9621</v>
      </c>
      <c r="Z126" s="44" t="s">
        <v>44</v>
      </c>
      <c r="AA126" s="44" t="s">
        <v>46</v>
      </c>
    </row>
    <row r="127" spans="1:27">
      <c r="A127" s="44" t="s">
        <v>9296</v>
      </c>
      <c r="B127" s="44" t="s">
        <v>9557</v>
      </c>
      <c r="C127" s="44" t="s">
        <v>9558</v>
      </c>
      <c r="D127" s="44" t="s">
        <v>9677</v>
      </c>
      <c r="E127" s="44" t="s">
        <v>9678</v>
      </c>
      <c r="F127" s="44" t="s">
        <v>9679</v>
      </c>
      <c r="G127" s="44" t="s">
        <v>9680</v>
      </c>
      <c r="H127" s="44" t="s">
        <v>46</v>
      </c>
      <c r="I127" s="44">
        <v>6200</v>
      </c>
      <c r="J127" s="44" t="s">
        <v>46</v>
      </c>
      <c r="K127" s="44">
        <v>8500</v>
      </c>
      <c r="L127" s="44" t="s">
        <v>46</v>
      </c>
      <c r="M127" s="44" t="s">
        <v>123</v>
      </c>
      <c r="N127" s="44" t="s">
        <v>38</v>
      </c>
      <c r="O127" s="44" t="s">
        <v>46</v>
      </c>
      <c r="P127" s="44" t="s">
        <v>46</v>
      </c>
      <c r="Q127" s="44" t="s">
        <v>46</v>
      </c>
      <c r="R127" s="44" t="s">
        <v>46</v>
      </c>
      <c r="S127" s="44" t="s">
        <v>46</v>
      </c>
      <c r="T127" s="44" t="s">
        <v>46</v>
      </c>
      <c r="U127" s="44" t="s">
        <v>46</v>
      </c>
      <c r="V127" s="44" t="s">
        <v>46</v>
      </c>
      <c r="W127" s="44" t="s">
        <v>46</v>
      </c>
      <c r="X127" s="44" t="s">
        <v>9676</v>
      </c>
      <c r="Y127" s="44" t="s">
        <v>9621</v>
      </c>
      <c r="Z127" s="44" t="s">
        <v>44</v>
      </c>
      <c r="AA127" s="44" t="s">
        <v>46</v>
      </c>
    </row>
    <row r="128" spans="1:27">
      <c r="A128" s="44" t="s">
        <v>9296</v>
      </c>
      <c r="B128" s="44" t="s">
        <v>9557</v>
      </c>
      <c r="C128" s="44" t="s">
        <v>9558</v>
      </c>
      <c r="D128" s="44" t="s">
        <v>9681</v>
      </c>
      <c r="E128" s="44" t="s">
        <v>9682</v>
      </c>
      <c r="F128" s="44" t="s">
        <v>9683</v>
      </c>
      <c r="G128" s="44" t="s">
        <v>9684</v>
      </c>
      <c r="H128" s="44" t="s">
        <v>46</v>
      </c>
      <c r="I128" s="44">
        <v>6200</v>
      </c>
      <c r="J128" s="44" t="s">
        <v>46</v>
      </c>
      <c r="K128" s="44">
        <v>8500</v>
      </c>
      <c r="L128" s="44" t="s">
        <v>46</v>
      </c>
      <c r="M128" s="44" t="s">
        <v>123</v>
      </c>
      <c r="N128" s="44" t="s">
        <v>38</v>
      </c>
      <c r="O128" s="44" t="s">
        <v>46</v>
      </c>
      <c r="P128" s="44" t="s">
        <v>46</v>
      </c>
      <c r="Q128" s="44" t="s">
        <v>46</v>
      </c>
      <c r="R128" s="44" t="s">
        <v>46</v>
      </c>
      <c r="S128" s="44" t="s">
        <v>46</v>
      </c>
      <c r="T128" s="44" t="s">
        <v>46</v>
      </c>
      <c r="U128" s="44" t="s">
        <v>46</v>
      </c>
      <c r="V128" s="44" t="s">
        <v>46</v>
      </c>
      <c r="W128" s="44" t="s">
        <v>46</v>
      </c>
      <c r="X128" s="44" t="s">
        <v>9676</v>
      </c>
      <c r="Y128" s="44" t="s">
        <v>9621</v>
      </c>
      <c r="Z128" s="44" t="s">
        <v>44</v>
      </c>
      <c r="AA128" s="44" t="s">
        <v>46</v>
      </c>
    </row>
    <row r="129" spans="1:27">
      <c r="A129" s="44" t="s">
        <v>9296</v>
      </c>
      <c r="B129" s="44" t="s">
        <v>9557</v>
      </c>
      <c r="C129" s="44" t="s">
        <v>9558</v>
      </c>
      <c r="D129" s="44" t="s">
        <v>9685</v>
      </c>
      <c r="E129" s="44" t="s">
        <v>9686</v>
      </c>
      <c r="F129" s="44" t="s">
        <v>9687</v>
      </c>
      <c r="G129" s="44" t="s">
        <v>9688</v>
      </c>
      <c r="H129" s="44" t="s">
        <v>46</v>
      </c>
      <c r="I129" s="44">
        <v>16900</v>
      </c>
      <c r="J129" s="44" t="s">
        <v>46</v>
      </c>
      <c r="K129" s="44">
        <v>17900</v>
      </c>
      <c r="L129" s="44" t="s">
        <v>46</v>
      </c>
      <c r="M129" s="44" t="s">
        <v>71</v>
      </c>
      <c r="N129" s="44" t="s">
        <v>38</v>
      </c>
      <c r="O129" s="44" t="s">
        <v>46</v>
      </c>
      <c r="P129" s="44" t="s">
        <v>46</v>
      </c>
      <c r="Q129" s="44" t="s">
        <v>46</v>
      </c>
      <c r="R129" s="44" t="s">
        <v>46</v>
      </c>
      <c r="S129" s="44" t="s">
        <v>46</v>
      </c>
      <c r="T129" s="44" t="s">
        <v>46</v>
      </c>
      <c r="U129" s="44" t="s">
        <v>46</v>
      </c>
      <c r="V129" s="44" t="s">
        <v>46</v>
      </c>
      <c r="W129" s="44" t="s">
        <v>9689</v>
      </c>
      <c r="X129" s="44" t="s">
        <v>9690</v>
      </c>
      <c r="Y129" s="44" t="s">
        <v>9621</v>
      </c>
      <c r="Z129" s="44" t="s">
        <v>44</v>
      </c>
      <c r="AA129" s="44" t="s">
        <v>46</v>
      </c>
    </row>
    <row r="130" spans="1:27">
      <c r="A130" s="44" t="s">
        <v>9296</v>
      </c>
      <c r="B130" s="44" t="s">
        <v>9557</v>
      </c>
      <c r="C130" s="44" t="s">
        <v>9558</v>
      </c>
      <c r="D130" s="44" t="s">
        <v>9691</v>
      </c>
      <c r="E130" s="44" t="s">
        <v>9692</v>
      </c>
      <c r="F130" s="44" t="s">
        <v>9693</v>
      </c>
      <c r="G130" s="44" t="s">
        <v>9694</v>
      </c>
      <c r="H130" s="44" t="s">
        <v>46</v>
      </c>
      <c r="I130" s="44">
        <v>27900</v>
      </c>
      <c r="J130" s="44" t="s">
        <v>46</v>
      </c>
      <c r="K130" s="44">
        <v>29900</v>
      </c>
      <c r="L130" s="44" t="s">
        <v>46</v>
      </c>
      <c r="M130" s="44" t="s">
        <v>71</v>
      </c>
      <c r="N130" s="44" t="s">
        <v>38</v>
      </c>
      <c r="O130" s="44" t="s">
        <v>46</v>
      </c>
      <c r="P130" s="44" t="s">
        <v>46</v>
      </c>
      <c r="Q130" s="44" t="s">
        <v>46</v>
      </c>
      <c r="R130" s="44" t="s">
        <v>46</v>
      </c>
      <c r="S130" s="44" t="s">
        <v>46</v>
      </c>
      <c r="T130" s="44" t="s">
        <v>46</v>
      </c>
      <c r="U130" s="44" t="s">
        <v>46</v>
      </c>
      <c r="V130" s="44" t="s">
        <v>46</v>
      </c>
      <c r="W130" s="44" t="s">
        <v>9695</v>
      </c>
      <c r="X130" s="44" t="s">
        <v>9696</v>
      </c>
      <c r="Y130" s="44" t="s">
        <v>9621</v>
      </c>
      <c r="Z130" s="44" t="s">
        <v>44</v>
      </c>
      <c r="AA130" s="44" t="s">
        <v>46</v>
      </c>
    </row>
    <row r="131" spans="1:27">
      <c r="A131" s="44" t="s">
        <v>9296</v>
      </c>
      <c r="B131" s="44" t="s">
        <v>9557</v>
      </c>
      <c r="C131" s="44" t="s">
        <v>9558</v>
      </c>
      <c r="D131" s="44" t="s">
        <v>9697</v>
      </c>
      <c r="E131" s="44" t="s">
        <v>9698</v>
      </c>
      <c r="F131" s="44" t="s">
        <v>9699</v>
      </c>
      <c r="G131" s="44" t="s">
        <v>9700</v>
      </c>
      <c r="H131" s="44" t="s">
        <v>46</v>
      </c>
      <c r="I131" s="44">
        <v>27900</v>
      </c>
      <c r="J131" s="44" t="s">
        <v>46</v>
      </c>
      <c r="K131" s="44">
        <v>29900</v>
      </c>
      <c r="L131" s="44" t="s">
        <v>46</v>
      </c>
      <c r="M131" s="44" t="s">
        <v>71</v>
      </c>
      <c r="N131" s="44" t="s">
        <v>38</v>
      </c>
      <c r="O131" s="44" t="s">
        <v>46</v>
      </c>
      <c r="P131" s="44" t="s">
        <v>46</v>
      </c>
      <c r="Q131" s="44" t="s">
        <v>46</v>
      </c>
      <c r="R131" s="44" t="s">
        <v>46</v>
      </c>
      <c r="S131" s="44" t="s">
        <v>46</v>
      </c>
      <c r="T131" s="44" t="s">
        <v>46</v>
      </c>
      <c r="U131" s="44" t="s">
        <v>46</v>
      </c>
      <c r="V131" s="44" t="s">
        <v>46</v>
      </c>
      <c r="W131" s="44" t="s">
        <v>9695</v>
      </c>
      <c r="X131" s="44" t="s">
        <v>9696</v>
      </c>
      <c r="Y131" s="44" t="s">
        <v>9621</v>
      </c>
      <c r="Z131" s="44" t="s">
        <v>44</v>
      </c>
      <c r="AA131" s="44" t="s">
        <v>46</v>
      </c>
    </row>
    <row r="132" spans="1:27">
      <c r="A132" s="44" t="s">
        <v>9296</v>
      </c>
      <c r="B132" s="44" t="s">
        <v>9557</v>
      </c>
      <c r="C132" s="44" t="s">
        <v>9558</v>
      </c>
      <c r="D132" s="44" t="s">
        <v>9701</v>
      </c>
      <c r="E132" s="44" t="s">
        <v>9702</v>
      </c>
      <c r="F132" s="44" t="s">
        <v>9703</v>
      </c>
      <c r="G132" s="44" t="s">
        <v>9704</v>
      </c>
      <c r="H132" s="44" t="s">
        <v>46</v>
      </c>
      <c r="I132" s="44">
        <v>19900</v>
      </c>
      <c r="J132" s="44" t="s">
        <v>46</v>
      </c>
      <c r="K132" s="44">
        <v>19900</v>
      </c>
      <c r="L132" s="44" t="s">
        <v>46</v>
      </c>
      <c r="M132" s="44" t="s">
        <v>71</v>
      </c>
      <c r="N132" s="44" t="s">
        <v>38</v>
      </c>
      <c r="O132" s="44" t="s">
        <v>46</v>
      </c>
      <c r="P132" s="44" t="s">
        <v>46</v>
      </c>
      <c r="Q132" s="44" t="s">
        <v>46</v>
      </c>
      <c r="R132" s="44" t="s">
        <v>46</v>
      </c>
      <c r="S132" s="44" t="s">
        <v>46</v>
      </c>
      <c r="T132" s="44" t="s">
        <v>46</v>
      </c>
      <c r="U132" s="44" t="s">
        <v>46</v>
      </c>
      <c r="V132" s="44" t="s">
        <v>46</v>
      </c>
      <c r="W132" s="44" t="s">
        <v>46</v>
      </c>
      <c r="X132" s="44" t="s">
        <v>46</v>
      </c>
      <c r="Y132" s="44" t="s">
        <v>46</v>
      </c>
      <c r="Z132" s="44" t="s">
        <v>1202</v>
      </c>
      <c r="AA132" s="44" t="s">
        <v>46</v>
      </c>
    </row>
    <row r="133" spans="1:27">
      <c r="A133" s="44" t="s">
        <v>9296</v>
      </c>
      <c r="B133" s="44" t="s">
        <v>9557</v>
      </c>
      <c r="C133" s="44" t="s">
        <v>9558</v>
      </c>
      <c r="D133" s="44" t="s">
        <v>9705</v>
      </c>
      <c r="E133" s="44" t="s">
        <v>9706</v>
      </c>
      <c r="F133" s="44" t="s">
        <v>9707</v>
      </c>
      <c r="G133" s="44" t="s">
        <v>9708</v>
      </c>
      <c r="H133" s="44" t="s">
        <v>46</v>
      </c>
      <c r="I133" s="44">
        <v>39900</v>
      </c>
      <c r="J133" s="44" t="s">
        <v>46</v>
      </c>
      <c r="K133" s="44">
        <v>39900</v>
      </c>
      <c r="L133" s="44" t="s">
        <v>46</v>
      </c>
      <c r="M133" s="44" t="s">
        <v>71</v>
      </c>
      <c r="N133" s="44" t="s">
        <v>38</v>
      </c>
      <c r="O133" s="44" t="s">
        <v>46</v>
      </c>
      <c r="P133" s="44" t="s">
        <v>46</v>
      </c>
      <c r="Q133" s="44" t="s">
        <v>46</v>
      </c>
      <c r="R133" s="44" t="s">
        <v>46</v>
      </c>
      <c r="S133" s="44" t="s">
        <v>46</v>
      </c>
      <c r="T133" s="44" t="s">
        <v>46</v>
      </c>
      <c r="U133" s="44" t="s">
        <v>46</v>
      </c>
      <c r="V133" s="44" t="s">
        <v>46</v>
      </c>
      <c r="W133" s="44" t="s">
        <v>46</v>
      </c>
      <c r="X133" s="44" t="s">
        <v>46</v>
      </c>
      <c r="Y133" s="44" t="s">
        <v>46</v>
      </c>
      <c r="Z133" s="44" t="s">
        <v>1202</v>
      </c>
      <c r="AA133" s="44" t="s">
        <v>46</v>
      </c>
    </row>
    <row r="134" spans="1:27">
      <c r="A134" s="44" t="s">
        <v>9296</v>
      </c>
      <c r="B134" s="44" t="s">
        <v>9557</v>
      </c>
      <c r="C134" s="44" t="s">
        <v>9558</v>
      </c>
      <c r="D134" s="44" t="s">
        <v>9709</v>
      </c>
      <c r="E134" s="44" t="s">
        <v>9710</v>
      </c>
      <c r="F134" s="44" t="s">
        <v>9711</v>
      </c>
      <c r="G134" s="44" t="s">
        <v>9712</v>
      </c>
      <c r="H134" s="44" t="s">
        <v>46</v>
      </c>
      <c r="I134" s="44">
        <v>39900</v>
      </c>
      <c r="J134" s="44" t="s">
        <v>46</v>
      </c>
      <c r="K134" s="44">
        <v>39900</v>
      </c>
      <c r="L134" s="44" t="s">
        <v>46</v>
      </c>
      <c r="M134" s="44" t="s">
        <v>71</v>
      </c>
      <c r="N134" s="44" t="s">
        <v>38</v>
      </c>
      <c r="O134" s="44" t="s">
        <v>46</v>
      </c>
      <c r="P134" s="44" t="s">
        <v>46</v>
      </c>
      <c r="Q134" s="44" t="s">
        <v>46</v>
      </c>
      <c r="R134" s="44" t="s">
        <v>46</v>
      </c>
      <c r="S134" s="44" t="s">
        <v>46</v>
      </c>
      <c r="T134" s="44" t="s">
        <v>46</v>
      </c>
      <c r="U134" s="44" t="s">
        <v>46</v>
      </c>
      <c r="V134" s="44" t="s">
        <v>46</v>
      </c>
      <c r="W134" s="44" t="s">
        <v>46</v>
      </c>
      <c r="X134" s="44" t="s">
        <v>46</v>
      </c>
      <c r="Y134" s="44" t="s">
        <v>46</v>
      </c>
      <c r="Z134" s="44" t="s">
        <v>1202</v>
      </c>
      <c r="AA134" s="44" t="s">
        <v>46</v>
      </c>
    </row>
    <row r="135" spans="1:27">
      <c r="A135" s="44" t="s">
        <v>9296</v>
      </c>
      <c r="B135" s="44" t="s">
        <v>9557</v>
      </c>
      <c r="C135" s="44" t="s">
        <v>9558</v>
      </c>
      <c r="D135" s="44" t="s">
        <v>9713</v>
      </c>
      <c r="E135" s="44" t="s">
        <v>9714</v>
      </c>
      <c r="F135" s="44" t="s">
        <v>9715</v>
      </c>
      <c r="G135" s="44" t="s">
        <v>9716</v>
      </c>
      <c r="H135" s="44" t="s">
        <v>46</v>
      </c>
      <c r="I135" s="44">
        <v>5980</v>
      </c>
      <c r="J135" s="44" t="s">
        <v>46</v>
      </c>
      <c r="K135" s="44">
        <v>6000</v>
      </c>
      <c r="L135" s="44" t="s">
        <v>46</v>
      </c>
      <c r="M135" s="44" t="s">
        <v>46</v>
      </c>
      <c r="N135" s="44" t="s">
        <v>38</v>
      </c>
      <c r="O135" s="44" t="s">
        <v>46</v>
      </c>
      <c r="P135" s="44" t="s">
        <v>9576</v>
      </c>
      <c r="Q135" s="44" t="s">
        <v>46</v>
      </c>
      <c r="R135" s="44" t="s">
        <v>46</v>
      </c>
      <c r="S135" s="44" t="s">
        <v>46</v>
      </c>
      <c r="T135" s="44" t="s">
        <v>46</v>
      </c>
      <c r="U135" s="44" t="s">
        <v>46</v>
      </c>
      <c r="V135" s="44" t="s">
        <v>46</v>
      </c>
      <c r="W135" s="44" t="s">
        <v>9717</v>
      </c>
      <c r="X135" s="44" t="s">
        <v>9718</v>
      </c>
      <c r="Y135" s="44" t="s">
        <v>46</v>
      </c>
      <c r="Z135" s="44" t="s">
        <v>44</v>
      </c>
      <c r="AA135" s="44" t="s">
        <v>46</v>
      </c>
    </row>
    <row r="136" spans="1:27">
      <c r="A136" s="44" t="s">
        <v>9296</v>
      </c>
      <c r="B136" s="44" t="s">
        <v>9557</v>
      </c>
      <c r="C136" s="44" t="s">
        <v>9558</v>
      </c>
      <c r="D136" s="44" t="s">
        <v>9719</v>
      </c>
      <c r="E136" s="44" t="s">
        <v>9720</v>
      </c>
      <c r="F136" s="44" t="s">
        <v>9721</v>
      </c>
      <c r="G136" s="44" t="s">
        <v>9722</v>
      </c>
      <c r="H136" s="44" t="s">
        <v>46</v>
      </c>
      <c r="I136" s="44">
        <v>5980</v>
      </c>
      <c r="J136" s="44" t="s">
        <v>46</v>
      </c>
      <c r="K136" s="44">
        <v>6000</v>
      </c>
      <c r="L136" s="44" t="s">
        <v>46</v>
      </c>
      <c r="M136" s="44" t="s">
        <v>46</v>
      </c>
      <c r="N136" s="44" t="s">
        <v>38</v>
      </c>
      <c r="O136" s="44" t="s">
        <v>46</v>
      </c>
      <c r="P136" s="44" t="s">
        <v>9576</v>
      </c>
      <c r="Q136" s="44" t="s">
        <v>46</v>
      </c>
      <c r="R136" s="44" t="s">
        <v>46</v>
      </c>
      <c r="S136" s="44" t="s">
        <v>46</v>
      </c>
      <c r="T136" s="44" t="s">
        <v>46</v>
      </c>
      <c r="U136" s="44" t="s">
        <v>46</v>
      </c>
      <c r="V136" s="44" t="s">
        <v>46</v>
      </c>
      <c r="W136" s="44" t="s">
        <v>9717</v>
      </c>
      <c r="X136" s="44" t="s">
        <v>9718</v>
      </c>
      <c r="Y136" s="44" t="s">
        <v>46</v>
      </c>
      <c r="Z136" s="44" t="s">
        <v>44</v>
      </c>
      <c r="AA136" s="44" t="s">
        <v>46</v>
      </c>
    </row>
    <row r="137" spans="1:27">
      <c r="A137" s="44" t="s">
        <v>9296</v>
      </c>
      <c r="B137" s="44" t="s">
        <v>9557</v>
      </c>
      <c r="C137" s="44" t="s">
        <v>9558</v>
      </c>
      <c r="D137" s="44" t="s">
        <v>9723</v>
      </c>
      <c r="E137" s="44" t="s">
        <v>9724</v>
      </c>
      <c r="F137" s="44" t="s">
        <v>9725</v>
      </c>
      <c r="G137" s="44" t="s">
        <v>9726</v>
      </c>
      <c r="H137" s="44" t="s">
        <v>46</v>
      </c>
      <c r="I137" s="44">
        <v>15300</v>
      </c>
      <c r="J137" s="44" t="s">
        <v>46</v>
      </c>
      <c r="K137" s="44">
        <v>15800</v>
      </c>
      <c r="L137" s="44" t="s">
        <v>46</v>
      </c>
      <c r="M137" s="44" t="s">
        <v>46</v>
      </c>
      <c r="N137" s="44" t="s">
        <v>38</v>
      </c>
      <c r="O137" s="44" t="s">
        <v>46</v>
      </c>
      <c r="P137" s="44" t="s">
        <v>9576</v>
      </c>
      <c r="Q137" s="44" t="s">
        <v>46</v>
      </c>
      <c r="R137" s="44" t="s">
        <v>46</v>
      </c>
      <c r="S137" s="44" t="s">
        <v>46</v>
      </c>
      <c r="T137" s="44" t="s">
        <v>46</v>
      </c>
      <c r="U137" s="44" t="s">
        <v>46</v>
      </c>
      <c r="V137" s="44" t="s">
        <v>46</v>
      </c>
      <c r="W137" s="44" t="s">
        <v>9727</v>
      </c>
      <c r="X137" s="44" t="s">
        <v>9728</v>
      </c>
      <c r="Y137" s="44" t="s">
        <v>46</v>
      </c>
      <c r="Z137" s="44" t="s">
        <v>44</v>
      </c>
      <c r="AA137" s="44" t="s">
        <v>46</v>
      </c>
    </row>
    <row r="138" spans="1:27">
      <c r="A138" s="44" t="s">
        <v>9296</v>
      </c>
      <c r="B138" s="44" t="s">
        <v>9557</v>
      </c>
      <c r="C138" s="44" t="s">
        <v>9558</v>
      </c>
      <c r="D138" s="44" t="s">
        <v>9729</v>
      </c>
      <c r="E138" s="44" t="s">
        <v>9730</v>
      </c>
      <c r="F138" s="44" t="s">
        <v>9731</v>
      </c>
      <c r="G138" s="44" t="s">
        <v>9732</v>
      </c>
      <c r="H138" s="44" t="s">
        <v>46</v>
      </c>
      <c r="I138" s="44">
        <v>15300</v>
      </c>
      <c r="J138" s="44" t="s">
        <v>46</v>
      </c>
      <c r="K138" s="44">
        <v>15800</v>
      </c>
      <c r="L138" s="44" t="s">
        <v>46</v>
      </c>
      <c r="M138" s="44" t="s">
        <v>46</v>
      </c>
      <c r="N138" s="44" t="s">
        <v>38</v>
      </c>
      <c r="O138" s="44" t="s">
        <v>46</v>
      </c>
      <c r="P138" s="44" t="s">
        <v>9576</v>
      </c>
      <c r="Q138" s="44" t="s">
        <v>46</v>
      </c>
      <c r="R138" s="44" t="s">
        <v>46</v>
      </c>
      <c r="S138" s="44" t="s">
        <v>46</v>
      </c>
      <c r="T138" s="44" t="s">
        <v>46</v>
      </c>
      <c r="U138" s="44" t="s">
        <v>46</v>
      </c>
      <c r="V138" s="44" t="s">
        <v>46</v>
      </c>
      <c r="W138" s="44" t="s">
        <v>9727</v>
      </c>
      <c r="X138" s="44" t="s">
        <v>9728</v>
      </c>
      <c r="Y138" s="44" t="s">
        <v>46</v>
      </c>
      <c r="Z138" s="44" t="s">
        <v>44</v>
      </c>
      <c r="AA138" s="44" t="s">
        <v>46</v>
      </c>
    </row>
    <row r="139" spans="1:27">
      <c r="A139" s="44" t="s">
        <v>9296</v>
      </c>
      <c r="B139" s="44" t="s">
        <v>9557</v>
      </c>
      <c r="C139" s="44" t="s">
        <v>9558</v>
      </c>
      <c r="D139" s="44" t="s">
        <v>9733</v>
      </c>
      <c r="E139" s="44" t="s">
        <v>9734</v>
      </c>
      <c r="F139" s="44" t="s">
        <v>9735</v>
      </c>
      <c r="G139" s="44" t="s">
        <v>9736</v>
      </c>
      <c r="H139" s="44" t="s">
        <v>46</v>
      </c>
      <c r="I139" s="44">
        <v>15300</v>
      </c>
      <c r="J139" s="44" t="s">
        <v>46</v>
      </c>
      <c r="K139" s="44">
        <v>15800</v>
      </c>
      <c r="L139" s="44" t="s">
        <v>46</v>
      </c>
      <c r="M139" s="44" t="s">
        <v>46</v>
      </c>
      <c r="N139" s="44" t="s">
        <v>38</v>
      </c>
      <c r="O139" s="44" t="s">
        <v>46</v>
      </c>
      <c r="P139" s="44" t="s">
        <v>9576</v>
      </c>
      <c r="Q139" s="44" t="s">
        <v>46</v>
      </c>
      <c r="R139" s="44" t="s">
        <v>46</v>
      </c>
      <c r="S139" s="44" t="s">
        <v>46</v>
      </c>
      <c r="T139" s="44" t="s">
        <v>46</v>
      </c>
      <c r="U139" s="44" t="s">
        <v>46</v>
      </c>
      <c r="V139" s="44" t="s">
        <v>46</v>
      </c>
      <c r="W139" s="44" t="s">
        <v>9727</v>
      </c>
      <c r="X139" s="44" t="s">
        <v>9728</v>
      </c>
      <c r="Y139" s="44" t="s">
        <v>46</v>
      </c>
      <c r="Z139" s="44" t="s">
        <v>44</v>
      </c>
      <c r="AA139" s="44" t="s">
        <v>46</v>
      </c>
    </row>
    <row r="140" spans="1:27">
      <c r="A140" s="44" t="s">
        <v>9296</v>
      </c>
      <c r="B140" s="44" t="s">
        <v>9557</v>
      </c>
      <c r="C140" s="44" t="s">
        <v>9558</v>
      </c>
      <c r="D140" s="44" t="s">
        <v>9737</v>
      </c>
      <c r="E140" s="44" t="s">
        <v>9738</v>
      </c>
      <c r="F140" s="44" t="s">
        <v>9739</v>
      </c>
      <c r="G140" s="44" t="s">
        <v>9740</v>
      </c>
      <c r="H140" s="44" t="s">
        <v>46</v>
      </c>
      <c r="I140" s="44">
        <v>15300</v>
      </c>
      <c r="J140" s="44" t="s">
        <v>46</v>
      </c>
      <c r="K140" s="44">
        <v>15800</v>
      </c>
      <c r="L140" s="44" t="s">
        <v>46</v>
      </c>
      <c r="M140" s="44" t="s">
        <v>46</v>
      </c>
      <c r="N140" s="44" t="s">
        <v>38</v>
      </c>
      <c r="O140" s="44" t="s">
        <v>46</v>
      </c>
      <c r="P140" s="44" t="s">
        <v>9576</v>
      </c>
      <c r="Q140" s="44" t="s">
        <v>46</v>
      </c>
      <c r="R140" s="44" t="s">
        <v>46</v>
      </c>
      <c r="S140" s="44" t="s">
        <v>46</v>
      </c>
      <c r="T140" s="44" t="s">
        <v>46</v>
      </c>
      <c r="U140" s="44" t="s">
        <v>46</v>
      </c>
      <c r="V140" s="44" t="s">
        <v>46</v>
      </c>
      <c r="W140" s="44" t="s">
        <v>9727</v>
      </c>
      <c r="X140" s="44" t="s">
        <v>9728</v>
      </c>
      <c r="Y140" s="44" t="s">
        <v>46</v>
      </c>
      <c r="Z140" s="44" t="s">
        <v>44</v>
      </c>
      <c r="AA140" s="44" t="s">
        <v>46</v>
      </c>
    </row>
    <row r="141" spans="1:27">
      <c r="A141" s="44" t="s">
        <v>9296</v>
      </c>
      <c r="B141" s="44" t="s">
        <v>9557</v>
      </c>
      <c r="C141" s="44" t="s">
        <v>9558</v>
      </c>
      <c r="D141" s="44" t="s">
        <v>9741</v>
      </c>
      <c r="E141" s="44" t="s">
        <v>9742</v>
      </c>
      <c r="F141" s="44" t="s">
        <v>9743</v>
      </c>
      <c r="G141" s="44" t="s">
        <v>9744</v>
      </c>
      <c r="H141" s="44" t="s">
        <v>46</v>
      </c>
      <c r="I141" s="44">
        <v>15300</v>
      </c>
      <c r="J141" s="44" t="s">
        <v>46</v>
      </c>
      <c r="K141" s="44">
        <v>15800</v>
      </c>
      <c r="L141" s="44" t="s">
        <v>46</v>
      </c>
      <c r="M141" s="44" t="s">
        <v>46</v>
      </c>
      <c r="N141" s="44" t="s">
        <v>38</v>
      </c>
      <c r="O141" s="44" t="s">
        <v>46</v>
      </c>
      <c r="P141" s="44" t="s">
        <v>9576</v>
      </c>
      <c r="Q141" s="44" t="s">
        <v>46</v>
      </c>
      <c r="R141" s="44" t="s">
        <v>46</v>
      </c>
      <c r="S141" s="44" t="s">
        <v>46</v>
      </c>
      <c r="T141" s="44" t="s">
        <v>46</v>
      </c>
      <c r="U141" s="44" t="s">
        <v>46</v>
      </c>
      <c r="V141" s="44" t="s">
        <v>46</v>
      </c>
      <c r="W141" s="44" t="s">
        <v>9727</v>
      </c>
      <c r="X141" s="44" t="s">
        <v>9728</v>
      </c>
      <c r="Y141" s="44" t="s">
        <v>46</v>
      </c>
      <c r="Z141" s="44" t="s">
        <v>44</v>
      </c>
      <c r="AA141" s="44" t="s">
        <v>46</v>
      </c>
    </row>
    <row r="142" spans="1:27">
      <c r="A142" s="44" t="s">
        <v>9296</v>
      </c>
      <c r="B142" s="44" t="s">
        <v>9557</v>
      </c>
      <c r="C142" s="44" t="s">
        <v>9558</v>
      </c>
      <c r="D142" s="44" t="s">
        <v>9745</v>
      </c>
      <c r="E142" s="44" t="s">
        <v>9746</v>
      </c>
      <c r="F142" s="44" t="s">
        <v>9747</v>
      </c>
      <c r="G142" s="44" t="s">
        <v>9748</v>
      </c>
      <c r="H142" s="44" t="s">
        <v>46</v>
      </c>
      <c r="I142" s="44">
        <v>9200</v>
      </c>
      <c r="J142" s="44" t="s">
        <v>46</v>
      </c>
      <c r="K142" s="44">
        <v>9500</v>
      </c>
      <c r="L142" s="44" t="s">
        <v>46</v>
      </c>
      <c r="M142" s="44" t="s">
        <v>46</v>
      </c>
      <c r="N142" s="44" t="s">
        <v>38</v>
      </c>
      <c r="O142" s="44" t="s">
        <v>46</v>
      </c>
      <c r="P142" s="44" t="s">
        <v>9576</v>
      </c>
      <c r="Q142" s="44" t="s">
        <v>46</v>
      </c>
      <c r="R142" s="44" t="s">
        <v>46</v>
      </c>
      <c r="S142" s="44" t="s">
        <v>46</v>
      </c>
      <c r="T142" s="44" t="s">
        <v>46</v>
      </c>
      <c r="U142" s="44" t="s">
        <v>46</v>
      </c>
      <c r="V142" s="44" t="s">
        <v>46</v>
      </c>
      <c r="W142" s="44" t="s">
        <v>9749</v>
      </c>
      <c r="X142" s="44" t="s">
        <v>9750</v>
      </c>
      <c r="Y142" s="44" t="s">
        <v>46</v>
      </c>
      <c r="Z142" s="44" t="s">
        <v>44</v>
      </c>
      <c r="AA142" s="44" t="s">
        <v>46</v>
      </c>
    </row>
    <row r="143" spans="1:27">
      <c r="A143" s="44" t="s">
        <v>9296</v>
      </c>
      <c r="B143" s="44" t="s">
        <v>9557</v>
      </c>
      <c r="C143" s="44" t="s">
        <v>9558</v>
      </c>
      <c r="D143" s="44" t="s">
        <v>9751</v>
      </c>
      <c r="E143" s="44" t="s">
        <v>9752</v>
      </c>
      <c r="F143" s="44" t="s">
        <v>9753</v>
      </c>
      <c r="G143" s="44" t="s">
        <v>9754</v>
      </c>
      <c r="H143" s="44" t="s">
        <v>46</v>
      </c>
      <c r="I143" s="44">
        <v>9200</v>
      </c>
      <c r="J143" s="44" t="s">
        <v>46</v>
      </c>
      <c r="K143" s="44">
        <v>9500</v>
      </c>
      <c r="L143" s="44" t="s">
        <v>46</v>
      </c>
      <c r="M143" s="44" t="s">
        <v>46</v>
      </c>
      <c r="N143" s="44" t="s">
        <v>38</v>
      </c>
      <c r="O143" s="44" t="s">
        <v>46</v>
      </c>
      <c r="P143" s="44" t="s">
        <v>9576</v>
      </c>
      <c r="Q143" s="44" t="s">
        <v>46</v>
      </c>
      <c r="R143" s="44" t="s">
        <v>46</v>
      </c>
      <c r="S143" s="44" t="s">
        <v>46</v>
      </c>
      <c r="T143" s="44" t="s">
        <v>46</v>
      </c>
      <c r="U143" s="44" t="s">
        <v>46</v>
      </c>
      <c r="V143" s="44" t="s">
        <v>46</v>
      </c>
      <c r="W143" s="44" t="s">
        <v>9749</v>
      </c>
      <c r="X143" s="44" t="s">
        <v>9750</v>
      </c>
      <c r="Y143" s="44" t="s">
        <v>46</v>
      </c>
      <c r="Z143" s="44" t="s">
        <v>44</v>
      </c>
      <c r="AA143" s="44" t="s">
        <v>46</v>
      </c>
    </row>
    <row r="144" spans="1:27">
      <c r="A144" s="44" t="s">
        <v>9296</v>
      </c>
      <c r="B144" s="44" t="s">
        <v>9557</v>
      </c>
      <c r="C144" s="44" t="s">
        <v>9558</v>
      </c>
      <c r="D144" s="44" t="s">
        <v>9755</v>
      </c>
      <c r="E144" s="44" t="s">
        <v>9756</v>
      </c>
      <c r="F144" s="44" t="s">
        <v>9757</v>
      </c>
      <c r="G144" s="44" t="s">
        <v>9758</v>
      </c>
      <c r="H144" s="44" t="s">
        <v>46</v>
      </c>
      <c r="I144" s="44">
        <v>9200</v>
      </c>
      <c r="J144" s="44" t="s">
        <v>46</v>
      </c>
      <c r="K144" s="44">
        <v>9500</v>
      </c>
      <c r="L144" s="44" t="s">
        <v>46</v>
      </c>
      <c r="M144" s="44" t="s">
        <v>46</v>
      </c>
      <c r="N144" s="44" t="s">
        <v>38</v>
      </c>
      <c r="O144" s="44" t="s">
        <v>46</v>
      </c>
      <c r="P144" s="44" t="s">
        <v>9576</v>
      </c>
      <c r="Q144" s="44" t="s">
        <v>46</v>
      </c>
      <c r="R144" s="44" t="s">
        <v>46</v>
      </c>
      <c r="S144" s="44" t="s">
        <v>46</v>
      </c>
      <c r="T144" s="44" t="s">
        <v>46</v>
      </c>
      <c r="U144" s="44" t="s">
        <v>46</v>
      </c>
      <c r="V144" s="44" t="s">
        <v>46</v>
      </c>
      <c r="W144" s="44" t="s">
        <v>9749</v>
      </c>
      <c r="X144" s="44" t="s">
        <v>9750</v>
      </c>
      <c r="Y144" s="44" t="s">
        <v>46</v>
      </c>
      <c r="Z144" s="44" t="s">
        <v>44</v>
      </c>
      <c r="AA144" s="44" t="s">
        <v>46</v>
      </c>
    </row>
    <row r="145" spans="1:27">
      <c r="A145" s="44" t="s">
        <v>9296</v>
      </c>
      <c r="B145" s="44" t="s">
        <v>9557</v>
      </c>
      <c r="C145" s="44" t="s">
        <v>9558</v>
      </c>
      <c r="D145" s="44" t="s">
        <v>9759</v>
      </c>
      <c r="E145" s="44" t="s">
        <v>9760</v>
      </c>
      <c r="F145" s="44" t="s">
        <v>9761</v>
      </c>
      <c r="G145" s="44" t="s">
        <v>9762</v>
      </c>
      <c r="H145" s="44" t="s">
        <v>46</v>
      </c>
      <c r="I145" s="44">
        <v>9200</v>
      </c>
      <c r="J145" s="44" t="s">
        <v>46</v>
      </c>
      <c r="K145" s="44">
        <v>9500</v>
      </c>
      <c r="L145" s="44" t="s">
        <v>46</v>
      </c>
      <c r="M145" s="44" t="s">
        <v>46</v>
      </c>
      <c r="N145" s="44" t="s">
        <v>38</v>
      </c>
      <c r="O145" s="44" t="s">
        <v>46</v>
      </c>
      <c r="P145" s="44" t="s">
        <v>9576</v>
      </c>
      <c r="Q145" s="44" t="s">
        <v>46</v>
      </c>
      <c r="R145" s="44" t="s">
        <v>46</v>
      </c>
      <c r="S145" s="44" t="s">
        <v>46</v>
      </c>
      <c r="T145" s="44" t="s">
        <v>46</v>
      </c>
      <c r="U145" s="44" t="s">
        <v>46</v>
      </c>
      <c r="V145" s="44" t="s">
        <v>46</v>
      </c>
      <c r="W145" s="44" t="s">
        <v>9749</v>
      </c>
      <c r="X145" s="44" t="s">
        <v>9750</v>
      </c>
      <c r="Y145" s="44" t="s">
        <v>46</v>
      </c>
      <c r="Z145" s="44" t="s">
        <v>44</v>
      </c>
      <c r="AA145" s="44" t="s">
        <v>46</v>
      </c>
    </row>
    <row r="146" spans="1:27">
      <c r="A146" s="44" t="s">
        <v>9296</v>
      </c>
      <c r="B146" s="44" t="s">
        <v>9557</v>
      </c>
      <c r="C146" s="44" t="s">
        <v>9558</v>
      </c>
      <c r="D146" s="44" t="s">
        <v>9763</v>
      </c>
      <c r="E146" s="44" t="s">
        <v>9764</v>
      </c>
      <c r="F146" s="44" t="s">
        <v>9765</v>
      </c>
      <c r="G146" s="44" t="s">
        <v>9766</v>
      </c>
      <c r="H146" s="44" t="s">
        <v>46</v>
      </c>
      <c r="I146" s="44">
        <v>9200</v>
      </c>
      <c r="J146" s="44" t="s">
        <v>46</v>
      </c>
      <c r="K146" s="44">
        <v>9500</v>
      </c>
      <c r="L146" s="44" t="s">
        <v>46</v>
      </c>
      <c r="M146" s="44" t="s">
        <v>46</v>
      </c>
      <c r="N146" s="44" t="s">
        <v>38</v>
      </c>
      <c r="O146" s="44" t="s">
        <v>46</v>
      </c>
      <c r="P146" s="44" t="s">
        <v>9576</v>
      </c>
      <c r="Q146" s="44" t="s">
        <v>46</v>
      </c>
      <c r="R146" s="44" t="s">
        <v>46</v>
      </c>
      <c r="S146" s="44" t="s">
        <v>46</v>
      </c>
      <c r="T146" s="44" t="s">
        <v>46</v>
      </c>
      <c r="U146" s="44" t="s">
        <v>46</v>
      </c>
      <c r="V146" s="44" t="s">
        <v>46</v>
      </c>
      <c r="W146" s="44" t="s">
        <v>9749</v>
      </c>
      <c r="X146" s="44" t="s">
        <v>9750</v>
      </c>
      <c r="Y146" s="44" t="s">
        <v>46</v>
      </c>
      <c r="Z146" s="44" t="s">
        <v>44</v>
      </c>
      <c r="AA146" s="44" t="s">
        <v>46</v>
      </c>
    </row>
    <row r="147" spans="1:27">
      <c r="A147" s="44" t="s">
        <v>9296</v>
      </c>
      <c r="B147" s="44" t="s">
        <v>9557</v>
      </c>
      <c r="C147" s="44" t="s">
        <v>9558</v>
      </c>
      <c r="D147" s="44" t="s">
        <v>9767</v>
      </c>
      <c r="E147" s="44" t="s">
        <v>9768</v>
      </c>
      <c r="F147" s="44" t="s">
        <v>9769</v>
      </c>
      <c r="G147" s="44" t="s">
        <v>9770</v>
      </c>
      <c r="H147" s="44" t="s">
        <v>46</v>
      </c>
      <c r="I147" s="44">
        <v>4500</v>
      </c>
      <c r="J147" s="44" t="s">
        <v>46</v>
      </c>
      <c r="K147" s="44">
        <v>4800</v>
      </c>
      <c r="L147" s="44" t="s">
        <v>46</v>
      </c>
      <c r="M147" s="44" t="s">
        <v>46</v>
      </c>
      <c r="N147" s="44" t="s">
        <v>38</v>
      </c>
      <c r="O147" s="44" t="s">
        <v>46</v>
      </c>
      <c r="P147" s="44" t="s">
        <v>9576</v>
      </c>
      <c r="Q147" s="44" t="s">
        <v>46</v>
      </c>
      <c r="R147" s="44" t="s">
        <v>46</v>
      </c>
      <c r="S147" s="44" t="s">
        <v>46</v>
      </c>
      <c r="T147" s="44" t="s">
        <v>46</v>
      </c>
      <c r="U147" s="44" t="s">
        <v>46</v>
      </c>
      <c r="V147" s="44" t="s">
        <v>46</v>
      </c>
      <c r="W147" s="44" t="s">
        <v>9771</v>
      </c>
      <c r="X147" s="44" t="s">
        <v>9772</v>
      </c>
      <c r="Y147" s="44" t="s">
        <v>46</v>
      </c>
      <c r="Z147" s="44" t="s">
        <v>44</v>
      </c>
      <c r="AA147" s="44" t="s">
        <v>46</v>
      </c>
    </row>
    <row r="148" spans="1:27">
      <c r="A148" s="44" t="s">
        <v>9296</v>
      </c>
      <c r="B148" s="44" t="s">
        <v>9557</v>
      </c>
      <c r="C148" s="44" t="s">
        <v>9558</v>
      </c>
      <c r="D148" s="44" t="s">
        <v>9773</v>
      </c>
      <c r="E148" s="44" t="s">
        <v>9774</v>
      </c>
      <c r="F148" s="44" t="s">
        <v>9775</v>
      </c>
      <c r="G148" s="44" t="s">
        <v>9776</v>
      </c>
      <c r="H148" s="44" t="s">
        <v>46</v>
      </c>
      <c r="I148" s="44">
        <v>4500</v>
      </c>
      <c r="J148" s="44" t="s">
        <v>46</v>
      </c>
      <c r="K148" s="44">
        <v>4800</v>
      </c>
      <c r="L148" s="44" t="s">
        <v>46</v>
      </c>
      <c r="M148" s="44" t="s">
        <v>46</v>
      </c>
      <c r="N148" s="44" t="s">
        <v>38</v>
      </c>
      <c r="O148" s="44" t="s">
        <v>46</v>
      </c>
      <c r="P148" s="44" t="s">
        <v>9576</v>
      </c>
      <c r="Q148" s="44" t="s">
        <v>46</v>
      </c>
      <c r="R148" s="44" t="s">
        <v>46</v>
      </c>
      <c r="S148" s="44" t="s">
        <v>46</v>
      </c>
      <c r="T148" s="44" t="s">
        <v>46</v>
      </c>
      <c r="U148" s="44" t="s">
        <v>46</v>
      </c>
      <c r="V148" s="44" t="s">
        <v>46</v>
      </c>
      <c r="W148" s="44" t="s">
        <v>9771</v>
      </c>
      <c r="X148" s="44" t="s">
        <v>9772</v>
      </c>
      <c r="Y148" s="44" t="s">
        <v>46</v>
      </c>
      <c r="Z148" s="44" t="s">
        <v>44</v>
      </c>
      <c r="AA148" s="44" t="s">
        <v>46</v>
      </c>
    </row>
    <row r="149" spans="1:27">
      <c r="A149" s="44" t="s">
        <v>9296</v>
      </c>
      <c r="B149" s="44" t="s">
        <v>9557</v>
      </c>
      <c r="C149" s="44" t="s">
        <v>9558</v>
      </c>
      <c r="D149" s="44" t="s">
        <v>9777</v>
      </c>
      <c r="E149" s="44" t="s">
        <v>9778</v>
      </c>
      <c r="F149" s="44" t="s">
        <v>9779</v>
      </c>
      <c r="G149" s="44" t="s">
        <v>9780</v>
      </c>
      <c r="H149" s="44" t="s">
        <v>46</v>
      </c>
      <c r="I149" s="44">
        <v>4500</v>
      </c>
      <c r="J149" s="44" t="s">
        <v>46</v>
      </c>
      <c r="K149" s="44">
        <v>4800</v>
      </c>
      <c r="L149" s="44" t="s">
        <v>46</v>
      </c>
      <c r="M149" s="44" t="s">
        <v>46</v>
      </c>
      <c r="N149" s="44" t="s">
        <v>38</v>
      </c>
      <c r="O149" s="44" t="s">
        <v>46</v>
      </c>
      <c r="P149" s="44" t="s">
        <v>9576</v>
      </c>
      <c r="Q149" s="44" t="s">
        <v>46</v>
      </c>
      <c r="R149" s="44" t="s">
        <v>46</v>
      </c>
      <c r="S149" s="44" t="s">
        <v>46</v>
      </c>
      <c r="T149" s="44" t="s">
        <v>46</v>
      </c>
      <c r="U149" s="44" t="s">
        <v>46</v>
      </c>
      <c r="V149" s="44" t="s">
        <v>46</v>
      </c>
      <c r="W149" s="44" t="s">
        <v>9771</v>
      </c>
      <c r="X149" s="44" t="s">
        <v>9772</v>
      </c>
      <c r="Y149" s="44" t="s">
        <v>46</v>
      </c>
      <c r="Z149" s="44" t="s">
        <v>44</v>
      </c>
      <c r="AA149" s="44" t="s">
        <v>46</v>
      </c>
    </row>
    <row r="150" spans="1:27">
      <c r="A150" s="44" t="s">
        <v>9296</v>
      </c>
      <c r="B150" s="44" t="s">
        <v>9557</v>
      </c>
      <c r="C150" s="44" t="s">
        <v>9558</v>
      </c>
      <c r="D150" s="44" t="s">
        <v>9781</v>
      </c>
      <c r="E150" s="44" t="s">
        <v>9782</v>
      </c>
      <c r="F150" s="44" t="s">
        <v>9783</v>
      </c>
      <c r="G150" s="44" t="s">
        <v>9784</v>
      </c>
      <c r="H150" s="44" t="s">
        <v>46</v>
      </c>
      <c r="I150" s="44">
        <v>4500</v>
      </c>
      <c r="J150" s="44" t="s">
        <v>46</v>
      </c>
      <c r="K150" s="44">
        <v>4800</v>
      </c>
      <c r="L150" s="44" t="s">
        <v>46</v>
      </c>
      <c r="M150" s="44" t="s">
        <v>46</v>
      </c>
      <c r="N150" s="44" t="s">
        <v>38</v>
      </c>
      <c r="O150" s="44" t="s">
        <v>46</v>
      </c>
      <c r="P150" s="44" t="s">
        <v>9576</v>
      </c>
      <c r="Q150" s="44" t="s">
        <v>46</v>
      </c>
      <c r="R150" s="44" t="s">
        <v>46</v>
      </c>
      <c r="S150" s="44" t="s">
        <v>46</v>
      </c>
      <c r="T150" s="44" t="s">
        <v>46</v>
      </c>
      <c r="U150" s="44" t="s">
        <v>46</v>
      </c>
      <c r="V150" s="44" t="s">
        <v>46</v>
      </c>
      <c r="W150" s="44" t="s">
        <v>9771</v>
      </c>
      <c r="X150" s="44" t="s">
        <v>9772</v>
      </c>
      <c r="Y150" s="44" t="s">
        <v>46</v>
      </c>
      <c r="Z150" s="44" t="s">
        <v>44</v>
      </c>
      <c r="AA150" s="44" t="s">
        <v>46</v>
      </c>
    </row>
    <row r="151" spans="1:27">
      <c r="A151" s="44" t="s">
        <v>9296</v>
      </c>
      <c r="B151" s="44" t="s">
        <v>9557</v>
      </c>
      <c r="C151" s="44" t="s">
        <v>9558</v>
      </c>
      <c r="D151" s="44" t="s">
        <v>9785</v>
      </c>
      <c r="E151" s="44" t="s">
        <v>9786</v>
      </c>
      <c r="F151" s="44" t="s">
        <v>9787</v>
      </c>
      <c r="G151" s="44" t="s">
        <v>9788</v>
      </c>
      <c r="H151" s="44" t="s">
        <v>46</v>
      </c>
      <c r="I151" s="44">
        <v>4500</v>
      </c>
      <c r="J151" s="44" t="s">
        <v>46</v>
      </c>
      <c r="K151" s="44">
        <v>4800</v>
      </c>
      <c r="L151" s="44" t="s">
        <v>46</v>
      </c>
      <c r="M151" s="44" t="s">
        <v>46</v>
      </c>
      <c r="N151" s="44" t="s">
        <v>38</v>
      </c>
      <c r="O151" s="44" t="s">
        <v>46</v>
      </c>
      <c r="P151" s="44" t="s">
        <v>9576</v>
      </c>
      <c r="Q151" s="44" t="s">
        <v>46</v>
      </c>
      <c r="R151" s="44" t="s">
        <v>46</v>
      </c>
      <c r="S151" s="44" t="s">
        <v>46</v>
      </c>
      <c r="T151" s="44" t="s">
        <v>46</v>
      </c>
      <c r="U151" s="44" t="s">
        <v>46</v>
      </c>
      <c r="V151" s="44" t="s">
        <v>46</v>
      </c>
      <c r="W151" s="44" t="s">
        <v>9771</v>
      </c>
      <c r="X151" s="44" t="s">
        <v>9772</v>
      </c>
      <c r="Y151" s="44" t="s">
        <v>46</v>
      </c>
      <c r="Z151" s="44" t="s">
        <v>44</v>
      </c>
      <c r="AA151" s="44" t="s">
        <v>46</v>
      </c>
    </row>
    <row r="152" spans="1:27">
      <c r="A152" s="44" t="s">
        <v>9296</v>
      </c>
      <c r="B152" s="44" t="s">
        <v>9557</v>
      </c>
      <c r="C152" s="44" t="s">
        <v>9558</v>
      </c>
      <c r="D152" s="44" t="s">
        <v>9789</v>
      </c>
      <c r="E152" s="44" t="s">
        <v>9790</v>
      </c>
      <c r="F152" s="44" t="s">
        <v>9791</v>
      </c>
      <c r="G152" s="44" t="s">
        <v>9792</v>
      </c>
      <c r="H152" s="44" t="s">
        <v>46</v>
      </c>
      <c r="I152" s="44">
        <v>9200</v>
      </c>
      <c r="J152" s="44" t="s">
        <v>46</v>
      </c>
      <c r="K152" s="44">
        <v>9500</v>
      </c>
      <c r="L152" s="44" t="s">
        <v>46</v>
      </c>
      <c r="M152" s="44" t="s">
        <v>46</v>
      </c>
      <c r="N152" s="44" t="s">
        <v>38</v>
      </c>
      <c r="O152" s="44" t="s">
        <v>46</v>
      </c>
      <c r="P152" s="44" t="s">
        <v>9576</v>
      </c>
      <c r="Q152" s="44" t="s">
        <v>46</v>
      </c>
      <c r="R152" s="44" t="s">
        <v>46</v>
      </c>
      <c r="S152" s="44" t="s">
        <v>46</v>
      </c>
      <c r="T152" s="44" t="s">
        <v>46</v>
      </c>
      <c r="U152" s="44" t="s">
        <v>46</v>
      </c>
      <c r="V152" s="44" t="s">
        <v>46</v>
      </c>
      <c r="W152" s="44" t="s">
        <v>9793</v>
      </c>
      <c r="X152" s="44" t="s">
        <v>9794</v>
      </c>
      <c r="Y152" s="44" t="s">
        <v>46</v>
      </c>
      <c r="Z152" s="44" t="s">
        <v>44</v>
      </c>
      <c r="AA152" s="44" t="s">
        <v>46</v>
      </c>
    </row>
    <row r="153" spans="1:27">
      <c r="A153" s="44" t="s">
        <v>9296</v>
      </c>
      <c r="B153" s="44" t="s">
        <v>9557</v>
      </c>
      <c r="C153" s="44" t="s">
        <v>9558</v>
      </c>
      <c r="D153" s="44" t="s">
        <v>9795</v>
      </c>
      <c r="E153" s="44" t="s">
        <v>9796</v>
      </c>
      <c r="F153" s="44" t="s">
        <v>9797</v>
      </c>
      <c r="G153" s="44" t="s">
        <v>9798</v>
      </c>
      <c r="H153" s="44" t="s">
        <v>46</v>
      </c>
      <c r="I153" s="44">
        <v>9200</v>
      </c>
      <c r="J153" s="44" t="s">
        <v>46</v>
      </c>
      <c r="K153" s="44">
        <v>9500</v>
      </c>
      <c r="L153" s="44" t="s">
        <v>46</v>
      </c>
      <c r="M153" s="44" t="s">
        <v>46</v>
      </c>
      <c r="N153" s="44" t="s">
        <v>38</v>
      </c>
      <c r="O153" s="44" t="s">
        <v>46</v>
      </c>
      <c r="P153" s="44" t="s">
        <v>9576</v>
      </c>
      <c r="Q153" s="44" t="s">
        <v>46</v>
      </c>
      <c r="R153" s="44" t="s">
        <v>46</v>
      </c>
      <c r="S153" s="44" t="s">
        <v>46</v>
      </c>
      <c r="T153" s="44" t="s">
        <v>46</v>
      </c>
      <c r="U153" s="44" t="s">
        <v>46</v>
      </c>
      <c r="V153" s="44" t="s">
        <v>46</v>
      </c>
      <c r="W153" s="44" t="s">
        <v>9793</v>
      </c>
      <c r="X153" s="44" t="s">
        <v>9794</v>
      </c>
      <c r="Y153" s="44" t="s">
        <v>46</v>
      </c>
      <c r="Z153" s="44" t="s">
        <v>44</v>
      </c>
      <c r="AA153" s="44" t="s">
        <v>46</v>
      </c>
    </row>
    <row r="154" spans="1:27">
      <c r="A154" s="44" t="s">
        <v>9296</v>
      </c>
      <c r="B154" s="44" t="s">
        <v>9557</v>
      </c>
      <c r="C154" s="44" t="s">
        <v>9558</v>
      </c>
      <c r="D154" s="44" t="s">
        <v>9799</v>
      </c>
      <c r="E154" s="44" t="s">
        <v>9800</v>
      </c>
      <c r="F154" s="44" t="s">
        <v>9801</v>
      </c>
      <c r="G154" s="44" t="s">
        <v>9802</v>
      </c>
      <c r="H154" s="44" t="s">
        <v>46</v>
      </c>
      <c r="I154" s="44">
        <v>9200</v>
      </c>
      <c r="J154" s="44" t="s">
        <v>46</v>
      </c>
      <c r="K154" s="44">
        <v>9500</v>
      </c>
      <c r="L154" s="44" t="s">
        <v>46</v>
      </c>
      <c r="M154" s="44" t="s">
        <v>46</v>
      </c>
      <c r="N154" s="44" t="s">
        <v>38</v>
      </c>
      <c r="O154" s="44" t="s">
        <v>46</v>
      </c>
      <c r="P154" s="44" t="s">
        <v>9576</v>
      </c>
      <c r="Q154" s="44" t="s">
        <v>46</v>
      </c>
      <c r="R154" s="44" t="s">
        <v>46</v>
      </c>
      <c r="S154" s="44" t="s">
        <v>46</v>
      </c>
      <c r="T154" s="44" t="s">
        <v>46</v>
      </c>
      <c r="U154" s="44" t="s">
        <v>46</v>
      </c>
      <c r="V154" s="44" t="s">
        <v>46</v>
      </c>
      <c r="W154" s="44" t="s">
        <v>9793</v>
      </c>
      <c r="X154" s="44" t="s">
        <v>9794</v>
      </c>
      <c r="Y154" s="44" t="s">
        <v>46</v>
      </c>
      <c r="Z154" s="44" t="s">
        <v>44</v>
      </c>
      <c r="AA154" s="44" t="s">
        <v>46</v>
      </c>
    </row>
    <row r="155" spans="1:27">
      <c r="A155" s="44" t="s">
        <v>9296</v>
      </c>
      <c r="B155" s="44" t="s">
        <v>9557</v>
      </c>
      <c r="C155" s="44" t="s">
        <v>9558</v>
      </c>
      <c r="D155" s="44" t="s">
        <v>9803</v>
      </c>
      <c r="E155" s="44" t="s">
        <v>9804</v>
      </c>
      <c r="F155" s="44" t="s">
        <v>9805</v>
      </c>
      <c r="G155" s="44" t="s">
        <v>9806</v>
      </c>
      <c r="H155" s="44" t="s">
        <v>46</v>
      </c>
      <c r="I155" s="44">
        <v>9200</v>
      </c>
      <c r="J155" s="44" t="s">
        <v>46</v>
      </c>
      <c r="K155" s="44">
        <v>9500</v>
      </c>
      <c r="L155" s="44" t="s">
        <v>46</v>
      </c>
      <c r="M155" s="44" t="s">
        <v>46</v>
      </c>
      <c r="N155" s="44" t="s">
        <v>38</v>
      </c>
      <c r="O155" s="44" t="s">
        <v>46</v>
      </c>
      <c r="P155" s="44" t="s">
        <v>9576</v>
      </c>
      <c r="Q155" s="44" t="s">
        <v>46</v>
      </c>
      <c r="R155" s="44" t="s">
        <v>46</v>
      </c>
      <c r="S155" s="44" t="s">
        <v>46</v>
      </c>
      <c r="T155" s="44" t="s">
        <v>46</v>
      </c>
      <c r="U155" s="44" t="s">
        <v>46</v>
      </c>
      <c r="V155" s="44" t="s">
        <v>46</v>
      </c>
      <c r="W155" s="44" t="s">
        <v>9793</v>
      </c>
      <c r="X155" s="44" t="s">
        <v>9794</v>
      </c>
      <c r="Y155" s="44" t="s">
        <v>46</v>
      </c>
      <c r="Z155" s="44" t="s">
        <v>44</v>
      </c>
      <c r="AA155" s="44" t="s">
        <v>46</v>
      </c>
    </row>
    <row r="156" spans="1:27">
      <c r="A156" s="44" t="s">
        <v>8951</v>
      </c>
      <c r="B156" s="44" t="s">
        <v>9807</v>
      </c>
      <c r="C156" s="44" t="s">
        <v>1670</v>
      </c>
      <c r="D156" s="44" t="s">
        <v>9808</v>
      </c>
      <c r="E156" s="44" t="s">
        <v>9809</v>
      </c>
      <c r="F156" s="44" t="s">
        <v>9810</v>
      </c>
      <c r="G156" s="44" t="s">
        <v>9811</v>
      </c>
      <c r="H156" s="44" t="s">
        <v>9326</v>
      </c>
      <c r="I156" s="44">
        <v>34900</v>
      </c>
      <c r="J156" s="44" t="s">
        <v>9327</v>
      </c>
      <c r="K156" s="44">
        <v>42900</v>
      </c>
      <c r="L156" s="44" t="s">
        <v>46</v>
      </c>
      <c r="M156" s="44" t="s">
        <v>123</v>
      </c>
      <c r="N156" s="44" t="s">
        <v>38</v>
      </c>
      <c r="O156" s="44" t="s">
        <v>46</v>
      </c>
      <c r="P156" s="44" t="s">
        <v>8956</v>
      </c>
      <c r="Q156" s="44" t="s">
        <v>8957</v>
      </c>
      <c r="R156" s="44" t="s">
        <v>8957</v>
      </c>
      <c r="S156" s="44" t="s">
        <v>8957</v>
      </c>
      <c r="T156" s="44" t="s">
        <v>46</v>
      </c>
      <c r="U156" s="44" t="s">
        <v>46</v>
      </c>
      <c r="V156" s="44" t="s">
        <v>46</v>
      </c>
      <c r="W156" s="44" t="s">
        <v>46</v>
      </c>
      <c r="X156" s="44" t="s">
        <v>9812</v>
      </c>
      <c r="Y156" s="44" t="s">
        <v>1169</v>
      </c>
      <c r="Z156" s="44" t="s">
        <v>1143</v>
      </c>
      <c r="AA156" s="44" t="s">
        <v>46</v>
      </c>
    </row>
    <row r="157" spans="1:27">
      <c r="A157" s="44" t="s">
        <v>8951</v>
      </c>
      <c r="B157" s="44" t="s">
        <v>9807</v>
      </c>
      <c r="C157" s="44" t="s">
        <v>1283</v>
      </c>
      <c r="D157" s="44" t="s">
        <v>9813</v>
      </c>
      <c r="E157" s="44" t="s">
        <v>9814</v>
      </c>
      <c r="F157" s="44" t="s">
        <v>9815</v>
      </c>
      <c r="G157" s="44" t="s">
        <v>9816</v>
      </c>
      <c r="H157" s="44" t="s">
        <v>46</v>
      </c>
      <c r="I157" s="44">
        <v>29995</v>
      </c>
      <c r="J157" s="44" t="s">
        <v>9817</v>
      </c>
      <c r="K157" s="44">
        <v>29995</v>
      </c>
      <c r="L157" s="44" t="s">
        <v>46</v>
      </c>
      <c r="M157" s="44" t="s">
        <v>71</v>
      </c>
      <c r="N157" s="44" t="s">
        <v>38</v>
      </c>
      <c r="O157" s="44" t="s">
        <v>9057</v>
      </c>
      <c r="P157" s="44" t="s">
        <v>9103</v>
      </c>
      <c r="Q157" s="44" t="s">
        <v>8957</v>
      </c>
      <c r="R157" s="44" t="s">
        <v>8957</v>
      </c>
      <c r="S157" s="44" t="s">
        <v>8957</v>
      </c>
      <c r="T157" s="44" t="s">
        <v>46</v>
      </c>
      <c r="U157" s="44" t="s">
        <v>46</v>
      </c>
      <c r="V157" s="44" t="s">
        <v>46</v>
      </c>
      <c r="W157" s="44" t="s">
        <v>46</v>
      </c>
      <c r="X157" s="44" t="s">
        <v>9818</v>
      </c>
      <c r="Y157" s="44" t="s">
        <v>1169</v>
      </c>
      <c r="Z157" s="44" t="s">
        <v>44</v>
      </c>
      <c r="AA157" s="44" t="s">
        <v>46</v>
      </c>
    </row>
    <row r="158" spans="1:27">
      <c r="A158" s="44" t="s">
        <v>8951</v>
      </c>
      <c r="B158" s="44" t="s">
        <v>9807</v>
      </c>
      <c r="C158" s="44" t="s">
        <v>741</v>
      </c>
      <c r="D158" s="44" t="s">
        <v>9819</v>
      </c>
      <c r="E158" s="44" t="s">
        <v>9820</v>
      </c>
      <c r="F158" s="44" t="s">
        <v>9821</v>
      </c>
      <c r="G158" s="44" t="s">
        <v>9822</v>
      </c>
      <c r="H158" s="44" t="s">
        <v>9238</v>
      </c>
      <c r="I158" s="44">
        <v>11500</v>
      </c>
      <c r="J158" s="44" t="s">
        <v>9239</v>
      </c>
      <c r="K158" s="44">
        <v>15900</v>
      </c>
      <c r="L158" s="44" t="s">
        <v>46</v>
      </c>
      <c r="M158" s="44" t="s">
        <v>181</v>
      </c>
      <c r="N158" s="44" t="s">
        <v>181</v>
      </c>
      <c r="O158" s="44" t="s">
        <v>9823</v>
      </c>
      <c r="P158" s="44" t="s">
        <v>9022</v>
      </c>
      <c r="Q158" s="44" t="s">
        <v>8957</v>
      </c>
      <c r="R158" s="44" t="s">
        <v>46</v>
      </c>
      <c r="S158" s="44" t="s">
        <v>8957</v>
      </c>
      <c r="T158" s="44" t="s">
        <v>46</v>
      </c>
      <c r="U158" s="44" t="s">
        <v>46</v>
      </c>
      <c r="V158" s="44" t="s">
        <v>46</v>
      </c>
      <c r="W158" s="44" t="s">
        <v>46</v>
      </c>
      <c r="X158" s="44" t="s">
        <v>9824</v>
      </c>
      <c r="Y158" s="44" t="s">
        <v>48</v>
      </c>
      <c r="Z158" s="44" t="s">
        <v>61</v>
      </c>
      <c r="AA158" s="44" t="s">
        <v>46</v>
      </c>
    </row>
    <row r="159" spans="1:27">
      <c r="A159" s="44" t="s">
        <v>8951</v>
      </c>
      <c r="B159" s="44" t="s">
        <v>9807</v>
      </c>
      <c r="C159" s="44" t="s">
        <v>1007</v>
      </c>
      <c r="D159" s="44" t="s">
        <v>9825</v>
      </c>
      <c r="E159" s="44" t="s">
        <v>9826</v>
      </c>
      <c r="F159" s="44" t="s">
        <v>9827</v>
      </c>
      <c r="G159" s="44" t="s">
        <v>9828</v>
      </c>
      <c r="H159" s="44" t="s">
        <v>46</v>
      </c>
      <c r="I159" s="44">
        <v>21900</v>
      </c>
      <c r="J159" s="44" t="s">
        <v>46</v>
      </c>
      <c r="K159" s="44">
        <v>21900</v>
      </c>
      <c r="L159" s="44" t="s">
        <v>46</v>
      </c>
      <c r="M159" s="44" t="s">
        <v>71</v>
      </c>
      <c r="N159" s="44" t="s">
        <v>367</v>
      </c>
      <c r="O159" s="44" t="s">
        <v>46</v>
      </c>
      <c r="P159" s="44" t="s">
        <v>9022</v>
      </c>
      <c r="Q159" s="44" t="s">
        <v>8957</v>
      </c>
      <c r="R159" s="44" t="s">
        <v>8957</v>
      </c>
      <c r="S159" s="44" t="s">
        <v>8957</v>
      </c>
      <c r="T159" s="44" t="s">
        <v>46</v>
      </c>
      <c r="U159" s="44" t="s">
        <v>46</v>
      </c>
      <c r="V159" s="44" t="s">
        <v>46</v>
      </c>
      <c r="W159" s="44" t="s">
        <v>46</v>
      </c>
      <c r="X159" s="44" t="s">
        <v>46</v>
      </c>
      <c r="Y159" s="44" t="s">
        <v>46</v>
      </c>
      <c r="Z159" s="44" t="s">
        <v>46</v>
      </c>
      <c r="AA159" s="44" t="s">
        <v>46</v>
      </c>
    </row>
    <row r="160" spans="1:27">
      <c r="A160" s="44" t="s">
        <v>8951</v>
      </c>
      <c r="B160" s="44" t="s">
        <v>9807</v>
      </c>
      <c r="C160" s="44" t="s">
        <v>1007</v>
      </c>
      <c r="D160" s="44" t="s">
        <v>9829</v>
      </c>
      <c r="E160" s="44" t="s">
        <v>9830</v>
      </c>
      <c r="F160" s="44" t="s">
        <v>9831</v>
      </c>
      <c r="G160" s="44" t="s">
        <v>9832</v>
      </c>
      <c r="H160" s="44" t="s">
        <v>46</v>
      </c>
      <c r="I160" s="44">
        <v>24900</v>
      </c>
      <c r="J160" s="44" t="s">
        <v>46</v>
      </c>
      <c r="K160" s="44">
        <v>24900</v>
      </c>
      <c r="L160" s="44" t="s">
        <v>46</v>
      </c>
      <c r="M160" s="44" t="s">
        <v>71</v>
      </c>
      <c r="N160" s="44" t="s">
        <v>367</v>
      </c>
      <c r="O160" s="44" t="s">
        <v>46</v>
      </c>
      <c r="P160" s="44" t="s">
        <v>9084</v>
      </c>
      <c r="Q160" s="44" t="s">
        <v>8957</v>
      </c>
      <c r="R160" s="44" t="s">
        <v>8957</v>
      </c>
      <c r="S160" s="44" t="s">
        <v>8957</v>
      </c>
      <c r="T160" s="44" t="s">
        <v>46</v>
      </c>
      <c r="U160" s="44" t="s">
        <v>46</v>
      </c>
      <c r="V160" s="44" t="s">
        <v>46</v>
      </c>
      <c r="W160" s="44" t="s">
        <v>46</v>
      </c>
      <c r="X160" s="44" t="s">
        <v>46</v>
      </c>
      <c r="Y160" s="44" t="s">
        <v>46</v>
      </c>
      <c r="Z160" s="44" t="s">
        <v>46</v>
      </c>
      <c r="AA160" s="44" t="s">
        <v>46</v>
      </c>
    </row>
    <row r="161" spans="1:27">
      <c r="A161" s="44" t="s">
        <v>8951</v>
      </c>
      <c r="B161" s="44" t="s">
        <v>9807</v>
      </c>
      <c r="C161" s="44" t="s">
        <v>1007</v>
      </c>
      <c r="D161" s="44" t="s">
        <v>9833</v>
      </c>
      <c r="E161" s="44" t="s">
        <v>9834</v>
      </c>
      <c r="F161" s="44" t="s">
        <v>9835</v>
      </c>
      <c r="G161" s="44" t="s">
        <v>9836</v>
      </c>
      <c r="H161" s="44" t="s">
        <v>9279</v>
      </c>
      <c r="I161" s="44">
        <v>37900</v>
      </c>
      <c r="J161" s="44" t="s">
        <v>9056</v>
      </c>
      <c r="K161" s="44">
        <v>49900</v>
      </c>
      <c r="L161" s="44" t="s">
        <v>46</v>
      </c>
      <c r="M161" s="44" t="s">
        <v>123</v>
      </c>
      <c r="N161" s="44" t="s">
        <v>38</v>
      </c>
      <c r="O161" s="44" t="s">
        <v>46</v>
      </c>
      <c r="P161" s="44" t="s">
        <v>9837</v>
      </c>
      <c r="Q161" s="44" t="s">
        <v>8957</v>
      </c>
      <c r="R161" s="44" t="s">
        <v>8957</v>
      </c>
      <c r="S161" s="44" t="s">
        <v>8957</v>
      </c>
      <c r="T161" s="44" t="s">
        <v>46</v>
      </c>
      <c r="U161" s="44" t="s">
        <v>46</v>
      </c>
      <c r="V161" s="44" t="s">
        <v>46</v>
      </c>
      <c r="W161" s="44" t="s">
        <v>46</v>
      </c>
      <c r="X161" s="44" t="s">
        <v>9838</v>
      </c>
      <c r="Y161" s="44" t="s">
        <v>1169</v>
      </c>
      <c r="Z161" s="44" t="s">
        <v>1044</v>
      </c>
      <c r="AA161" s="44" t="s">
        <v>46</v>
      </c>
    </row>
    <row r="162" spans="1:27">
      <c r="A162" s="44" t="s">
        <v>8951</v>
      </c>
      <c r="B162" s="44" t="s">
        <v>9807</v>
      </c>
      <c r="C162" s="44" t="s">
        <v>1007</v>
      </c>
      <c r="D162" s="44" t="s">
        <v>9839</v>
      </c>
      <c r="E162" s="44" t="s">
        <v>9840</v>
      </c>
      <c r="F162" s="44" t="s">
        <v>9841</v>
      </c>
      <c r="G162" s="44" t="s">
        <v>9842</v>
      </c>
      <c r="H162" s="44" t="s">
        <v>9843</v>
      </c>
      <c r="I162" s="44">
        <v>42900</v>
      </c>
      <c r="J162" s="44" t="s">
        <v>9844</v>
      </c>
      <c r="K162" s="44">
        <v>54900</v>
      </c>
      <c r="L162" s="44" t="s">
        <v>46</v>
      </c>
      <c r="M162" s="44" t="s">
        <v>123</v>
      </c>
      <c r="N162" s="44" t="s">
        <v>38</v>
      </c>
      <c r="O162" s="44" t="s">
        <v>46</v>
      </c>
      <c r="P162" s="44" t="s">
        <v>9845</v>
      </c>
      <c r="Q162" s="44" t="s">
        <v>8957</v>
      </c>
      <c r="R162" s="44" t="s">
        <v>8957</v>
      </c>
      <c r="S162" s="44" t="s">
        <v>8957</v>
      </c>
      <c r="T162" s="44" t="s">
        <v>46</v>
      </c>
      <c r="U162" s="44" t="s">
        <v>46</v>
      </c>
      <c r="V162" s="44" t="s">
        <v>46</v>
      </c>
      <c r="W162" s="44" t="s">
        <v>46</v>
      </c>
      <c r="X162" s="44" t="s">
        <v>9838</v>
      </c>
      <c r="Y162" s="44" t="s">
        <v>1169</v>
      </c>
      <c r="Z162" s="44" t="s">
        <v>1044</v>
      </c>
      <c r="AA162" s="44" t="s">
        <v>46</v>
      </c>
    </row>
    <row r="163" spans="1:27">
      <c r="A163" s="44" t="s">
        <v>8951</v>
      </c>
      <c r="B163" s="44" t="s">
        <v>9807</v>
      </c>
      <c r="C163" s="44" t="s">
        <v>1007</v>
      </c>
      <c r="D163" s="44" t="s">
        <v>9846</v>
      </c>
      <c r="E163" s="44" t="s">
        <v>9847</v>
      </c>
      <c r="F163" s="44" t="s">
        <v>9848</v>
      </c>
      <c r="G163" s="44" t="s">
        <v>9849</v>
      </c>
      <c r="H163" s="44" t="s">
        <v>9343</v>
      </c>
      <c r="I163" s="44">
        <v>46900</v>
      </c>
      <c r="J163" s="44" t="s">
        <v>9285</v>
      </c>
      <c r="K163" s="44">
        <v>64900</v>
      </c>
      <c r="L163" s="44" t="s">
        <v>46</v>
      </c>
      <c r="M163" s="44" t="s">
        <v>123</v>
      </c>
      <c r="N163" s="44" t="s">
        <v>38</v>
      </c>
      <c r="O163" s="44" t="s">
        <v>46</v>
      </c>
      <c r="P163" s="44" t="s">
        <v>8967</v>
      </c>
      <c r="Q163" s="44" t="s">
        <v>8957</v>
      </c>
      <c r="R163" s="44" t="s">
        <v>8957</v>
      </c>
      <c r="S163" s="44" t="s">
        <v>8957</v>
      </c>
      <c r="T163" s="44" t="s">
        <v>46</v>
      </c>
      <c r="U163" s="44" t="s">
        <v>46</v>
      </c>
      <c r="V163" s="44" t="s">
        <v>46</v>
      </c>
      <c r="W163" s="44" t="s">
        <v>46</v>
      </c>
      <c r="X163" s="44" t="s">
        <v>9838</v>
      </c>
      <c r="Y163" s="44" t="s">
        <v>1169</v>
      </c>
      <c r="Z163" s="44" t="s">
        <v>1044</v>
      </c>
      <c r="AA163" s="44" t="s">
        <v>46</v>
      </c>
    </row>
    <row r="164" spans="1:27">
      <c r="A164" s="44" t="s">
        <v>8951</v>
      </c>
      <c r="B164" s="44" t="s">
        <v>9807</v>
      </c>
      <c r="C164" s="44" t="s">
        <v>1007</v>
      </c>
      <c r="D164" s="44" t="s">
        <v>9850</v>
      </c>
      <c r="E164" s="44" t="s">
        <v>9851</v>
      </c>
      <c r="F164" s="44" t="s">
        <v>9852</v>
      </c>
      <c r="G164" s="44" t="s">
        <v>9853</v>
      </c>
      <c r="H164" s="44" t="s">
        <v>9854</v>
      </c>
      <c r="I164" s="44">
        <v>61900</v>
      </c>
      <c r="J164" s="44" t="s">
        <v>9855</v>
      </c>
      <c r="K164" s="44">
        <v>94900</v>
      </c>
      <c r="L164" s="44" t="s">
        <v>46</v>
      </c>
      <c r="M164" s="44" t="s">
        <v>123</v>
      </c>
      <c r="N164" s="44" t="s">
        <v>38</v>
      </c>
      <c r="O164" s="44" t="s">
        <v>46</v>
      </c>
      <c r="P164" s="44" t="s">
        <v>8956</v>
      </c>
      <c r="Q164" s="44" t="s">
        <v>8957</v>
      </c>
      <c r="R164" s="44" t="s">
        <v>8957</v>
      </c>
      <c r="S164" s="44" t="s">
        <v>8957</v>
      </c>
      <c r="T164" s="44" t="s">
        <v>46</v>
      </c>
      <c r="U164" s="44" t="s">
        <v>46</v>
      </c>
      <c r="V164" s="44" t="s">
        <v>46</v>
      </c>
      <c r="W164" s="44" t="s">
        <v>46</v>
      </c>
      <c r="X164" s="44" t="s">
        <v>9838</v>
      </c>
      <c r="Y164" s="44" t="s">
        <v>1169</v>
      </c>
      <c r="Z164" s="44" t="s">
        <v>1044</v>
      </c>
      <c r="AA164" s="44" t="s">
        <v>46</v>
      </c>
    </row>
    <row r="165" spans="1:27">
      <c r="A165" s="44" t="s">
        <v>8951</v>
      </c>
      <c r="B165" s="44" t="s">
        <v>9807</v>
      </c>
      <c r="C165" s="44" t="s">
        <v>1007</v>
      </c>
      <c r="D165" s="44" t="s">
        <v>9856</v>
      </c>
      <c r="E165" s="44" t="s">
        <v>9857</v>
      </c>
      <c r="F165" s="44" t="s">
        <v>9858</v>
      </c>
      <c r="G165" s="44" t="s">
        <v>9859</v>
      </c>
      <c r="H165" s="44" t="s">
        <v>46</v>
      </c>
      <c r="I165" s="44">
        <v>62900</v>
      </c>
      <c r="J165" s="44" t="s">
        <v>9855</v>
      </c>
      <c r="K165" s="44">
        <v>79900</v>
      </c>
      <c r="L165" s="44" t="s">
        <v>46</v>
      </c>
      <c r="M165" s="44" t="s">
        <v>123</v>
      </c>
      <c r="N165" s="44" t="s">
        <v>38</v>
      </c>
      <c r="O165" s="44" t="s">
        <v>9057</v>
      </c>
      <c r="P165" s="44" t="s">
        <v>8967</v>
      </c>
      <c r="Q165" s="44" t="s">
        <v>8957</v>
      </c>
      <c r="R165" s="44" t="s">
        <v>8957</v>
      </c>
      <c r="S165" s="44" t="s">
        <v>8957</v>
      </c>
      <c r="T165" s="44" t="s">
        <v>46</v>
      </c>
      <c r="U165" s="44" t="s">
        <v>46</v>
      </c>
      <c r="V165" s="44" t="s">
        <v>46</v>
      </c>
      <c r="W165" s="44" t="s">
        <v>46</v>
      </c>
      <c r="X165" s="44" t="s">
        <v>9838</v>
      </c>
      <c r="Y165" s="44" t="s">
        <v>1169</v>
      </c>
      <c r="Z165" s="44" t="s">
        <v>1044</v>
      </c>
      <c r="AA165" s="44" t="s">
        <v>46</v>
      </c>
    </row>
    <row r="166" spans="1:27">
      <c r="A166" s="44" t="s">
        <v>8951</v>
      </c>
      <c r="B166" s="44" t="s">
        <v>9807</v>
      </c>
      <c r="C166" s="44" t="s">
        <v>1007</v>
      </c>
      <c r="D166" s="44" t="s">
        <v>9860</v>
      </c>
      <c r="E166" s="44" t="s">
        <v>9861</v>
      </c>
      <c r="F166" s="44" t="s">
        <v>9862</v>
      </c>
      <c r="G166" s="44" t="s">
        <v>9863</v>
      </c>
      <c r="H166" s="44" t="s">
        <v>46</v>
      </c>
      <c r="I166" s="44">
        <v>91900</v>
      </c>
      <c r="J166" s="44" t="s">
        <v>9864</v>
      </c>
      <c r="K166" s="44">
        <v>114900</v>
      </c>
      <c r="L166" s="44" t="s">
        <v>46</v>
      </c>
      <c r="M166" s="44" t="s">
        <v>123</v>
      </c>
      <c r="N166" s="44" t="s">
        <v>38</v>
      </c>
      <c r="O166" s="44" t="s">
        <v>9057</v>
      </c>
      <c r="P166" s="44" t="s">
        <v>8956</v>
      </c>
      <c r="Q166" s="44" t="s">
        <v>8957</v>
      </c>
      <c r="R166" s="44" t="s">
        <v>8957</v>
      </c>
      <c r="S166" s="44" t="s">
        <v>8957</v>
      </c>
      <c r="T166" s="44" t="s">
        <v>46</v>
      </c>
      <c r="U166" s="44" t="s">
        <v>46</v>
      </c>
      <c r="V166" s="44" t="s">
        <v>46</v>
      </c>
      <c r="W166" s="44" t="s">
        <v>46</v>
      </c>
      <c r="X166" s="44" t="s">
        <v>9865</v>
      </c>
      <c r="Y166" s="44" t="s">
        <v>1169</v>
      </c>
      <c r="Z166" s="44" t="s">
        <v>1044</v>
      </c>
      <c r="AA166" s="44" t="s">
        <v>46</v>
      </c>
    </row>
    <row r="167" spans="1:27">
      <c r="A167" s="44" t="s">
        <v>8951</v>
      </c>
      <c r="B167" s="44" t="s">
        <v>9807</v>
      </c>
      <c r="C167" s="44" t="s">
        <v>1007</v>
      </c>
      <c r="D167" s="44" t="s">
        <v>9866</v>
      </c>
      <c r="E167" s="44" t="s">
        <v>9867</v>
      </c>
      <c r="F167" s="44" t="s">
        <v>9868</v>
      </c>
      <c r="G167" s="44" t="s">
        <v>9869</v>
      </c>
      <c r="H167" s="44" t="s">
        <v>9327</v>
      </c>
      <c r="I167" s="44">
        <v>36900</v>
      </c>
      <c r="J167" s="44" t="s">
        <v>9870</v>
      </c>
      <c r="K167" s="44">
        <v>50900</v>
      </c>
      <c r="L167" s="44" t="s">
        <v>46</v>
      </c>
      <c r="M167" s="44" t="s">
        <v>37</v>
      </c>
      <c r="N167" s="44" t="s">
        <v>38</v>
      </c>
      <c r="O167" s="44" t="s">
        <v>46</v>
      </c>
      <c r="P167" s="44" t="s">
        <v>8956</v>
      </c>
      <c r="Q167" s="44" t="s">
        <v>8957</v>
      </c>
      <c r="R167" s="44" t="s">
        <v>8957</v>
      </c>
      <c r="S167" s="44" t="s">
        <v>8957</v>
      </c>
      <c r="T167" s="44" t="s">
        <v>46</v>
      </c>
      <c r="U167" s="44" t="s">
        <v>46</v>
      </c>
      <c r="V167" s="44" t="s">
        <v>46</v>
      </c>
      <c r="W167" s="44" t="s">
        <v>46</v>
      </c>
      <c r="X167" s="44" t="s">
        <v>9871</v>
      </c>
      <c r="Y167" s="44" t="s">
        <v>1169</v>
      </c>
      <c r="Z167" s="44" t="s">
        <v>1044</v>
      </c>
      <c r="AA167" s="44" t="s">
        <v>46</v>
      </c>
    </row>
    <row r="168" spans="1:27">
      <c r="A168" s="44" t="s">
        <v>8951</v>
      </c>
      <c r="B168" s="44" t="s">
        <v>9807</v>
      </c>
      <c r="C168" s="44" t="s">
        <v>1007</v>
      </c>
      <c r="D168" s="44" t="s">
        <v>9872</v>
      </c>
      <c r="E168" s="44" t="s">
        <v>9873</v>
      </c>
      <c r="F168" s="44" t="s">
        <v>9874</v>
      </c>
      <c r="G168" s="44" t="s">
        <v>9875</v>
      </c>
      <c r="H168" s="44" t="s">
        <v>9876</v>
      </c>
      <c r="I168" s="44">
        <v>51900</v>
      </c>
      <c r="J168" s="44" t="s">
        <v>9877</v>
      </c>
      <c r="K168" s="44">
        <v>72900</v>
      </c>
      <c r="L168" s="44" t="s">
        <v>46</v>
      </c>
      <c r="M168" s="44" t="s">
        <v>123</v>
      </c>
      <c r="N168" s="44" t="s">
        <v>38</v>
      </c>
      <c r="O168" s="44" t="s">
        <v>46</v>
      </c>
      <c r="P168" s="44" t="s">
        <v>9103</v>
      </c>
      <c r="Q168" s="44" t="s">
        <v>8957</v>
      </c>
      <c r="R168" s="44" t="s">
        <v>8957</v>
      </c>
      <c r="S168" s="44" t="s">
        <v>8957</v>
      </c>
      <c r="T168" s="44" t="s">
        <v>46</v>
      </c>
      <c r="U168" s="44" t="s">
        <v>46</v>
      </c>
      <c r="V168" s="44" t="s">
        <v>46</v>
      </c>
      <c r="W168" s="44" t="s">
        <v>46</v>
      </c>
      <c r="X168" s="44" t="s">
        <v>9871</v>
      </c>
      <c r="Y168" s="44" t="s">
        <v>1169</v>
      </c>
      <c r="Z168" s="44" t="s">
        <v>1044</v>
      </c>
      <c r="AA168" s="44" t="s">
        <v>46</v>
      </c>
    </row>
    <row r="169" spans="1:27">
      <c r="A169" s="44" t="s">
        <v>8951</v>
      </c>
      <c r="B169" s="44" t="s">
        <v>9807</v>
      </c>
      <c r="C169" s="44" t="s">
        <v>741</v>
      </c>
      <c r="D169" s="44" t="s">
        <v>9878</v>
      </c>
      <c r="E169" s="44" t="s">
        <v>9879</v>
      </c>
      <c r="F169" s="44" t="s">
        <v>9880</v>
      </c>
      <c r="G169" s="44" t="s">
        <v>9881</v>
      </c>
      <c r="H169" s="44" t="s">
        <v>9882</v>
      </c>
      <c r="I169" s="44">
        <v>15300</v>
      </c>
      <c r="J169" s="44" t="s">
        <v>9255</v>
      </c>
      <c r="K169" s="44">
        <v>17900</v>
      </c>
      <c r="L169" s="44" t="s">
        <v>46</v>
      </c>
      <c r="M169" s="44" t="s">
        <v>123</v>
      </c>
      <c r="N169" s="44" t="s">
        <v>38</v>
      </c>
      <c r="O169" s="44" t="s">
        <v>46</v>
      </c>
      <c r="P169" s="44" t="s">
        <v>9022</v>
      </c>
      <c r="Q169" s="44" t="s">
        <v>8957</v>
      </c>
      <c r="R169" s="44" t="s">
        <v>8957</v>
      </c>
      <c r="S169" s="44" t="s">
        <v>8957</v>
      </c>
      <c r="T169" s="44" t="s">
        <v>46</v>
      </c>
      <c r="U169" s="44" t="s">
        <v>9883</v>
      </c>
      <c r="V169" s="44" t="s">
        <v>46</v>
      </c>
      <c r="W169" s="44" t="s">
        <v>46</v>
      </c>
      <c r="X169" s="44" t="s">
        <v>9884</v>
      </c>
      <c r="Y169" s="44" t="s">
        <v>48</v>
      </c>
      <c r="Z169" s="44" t="s">
        <v>61</v>
      </c>
      <c r="AA169" s="44" t="s">
        <v>46</v>
      </c>
    </row>
    <row r="170" spans="1:27">
      <c r="A170" s="44" t="s">
        <v>8951</v>
      </c>
      <c r="B170" s="44" t="s">
        <v>9807</v>
      </c>
      <c r="C170" s="44" t="s">
        <v>741</v>
      </c>
      <c r="D170" s="44" t="s">
        <v>9885</v>
      </c>
      <c r="E170" s="44" t="s">
        <v>9886</v>
      </c>
      <c r="F170" s="44" t="s">
        <v>9887</v>
      </c>
      <c r="G170" s="44" t="s">
        <v>9888</v>
      </c>
      <c r="H170" s="44" t="s">
        <v>9889</v>
      </c>
      <c r="I170" s="44">
        <v>17900</v>
      </c>
      <c r="J170" s="44" t="s">
        <v>9064</v>
      </c>
      <c r="K170" s="44">
        <v>20900</v>
      </c>
      <c r="L170" s="44" t="s">
        <v>46</v>
      </c>
      <c r="M170" s="44" t="s">
        <v>123</v>
      </c>
      <c r="N170" s="44" t="s">
        <v>38</v>
      </c>
      <c r="O170" s="44" t="s">
        <v>46</v>
      </c>
      <c r="P170" s="44" t="s">
        <v>9084</v>
      </c>
      <c r="Q170" s="44" t="s">
        <v>8957</v>
      </c>
      <c r="R170" s="44" t="s">
        <v>8957</v>
      </c>
      <c r="S170" s="44" t="s">
        <v>8957</v>
      </c>
      <c r="T170" s="44" t="s">
        <v>46</v>
      </c>
      <c r="U170" s="44" t="s">
        <v>9883</v>
      </c>
      <c r="V170" s="44" t="s">
        <v>46</v>
      </c>
      <c r="W170" s="44" t="s">
        <v>46</v>
      </c>
      <c r="X170" s="44" t="s">
        <v>9884</v>
      </c>
      <c r="Y170" s="44" t="s">
        <v>48</v>
      </c>
      <c r="Z170" s="44" t="s">
        <v>61</v>
      </c>
      <c r="AA170" s="44" t="s">
        <v>46</v>
      </c>
    </row>
    <row r="171" spans="1:27">
      <c r="A171" s="44" t="s">
        <v>8951</v>
      </c>
      <c r="B171" s="44" t="s">
        <v>9807</v>
      </c>
      <c r="C171" s="44" t="s">
        <v>741</v>
      </c>
      <c r="D171" s="44" t="s">
        <v>9890</v>
      </c>
      <c r="E171" s="44" t="s">
        <v>9891</v>
      </c>
      <c r="F171" s="44" t="s">
        <v>9892</v>
      </c>
      <c r="G171" s="44" t="s">
        <v>9893</v>
      </c>
      <c r="H171" s="44" t="s">
        <v>9894</v>
      </c>
      <c r="I171" s="44">
        <v>18500</v>
      </c>
      <c r="J171" s="44" t="s">
        <v>9895</v>
      </c>
      <c r="K171" s="44">
        <v>23900</v>
      </c>
      <c r="L171" s="44" t="s">
        <v>46</v>
      </c>
      <c r="M171" s="44" t="s">
        <v>123</v>
      </c>
      <c r="N171" s="44" t="s">
        <v>38</v>
      </c>
      <c r="O171" s="44" t="s">
        <v>46</v>
      </c>
      <c r="P171" s="44" t="s">
        <v>8967</v>
      </c>
      <c r="Q171" s="44" t="s">
        <v>8957</v>
      </c>
      <c r="R171" s="44" t="s">
        <v>8957</v>
      </c>
      <c r="S171" s="44" t="s">
        <v>8957</v>
      </c>
      <c r="T171" s="44" t="s">
        <v>46</v>
      </c>
      <c r="U171" s="44" t="s">
        <v>9883</v>
      </c>
      <c r="V171" s="44" t="s">
        <v>46</v>
      </c>
      <c r="W171" s="44" t="s">
        <v>46</v>
      </c>
      <c r="X171" s="44" t="s">
        <v>9884</v>
      </c>
      <c r="Y171" s="44" t="s">
        <v>48</v>
      </c>
      <c r="Z171" s="44" t="s">
        <v>61</v>
      </c>
      <c r="AA171" s="44" t="s">
        <v>46</v>
      </c>
    </row>
    <row r="172" spans="1:27">
      <c r="A172" s="44" t="s">
        <v>8951</v>
      </c>
      <c r="B172" s="44" t="s">
        <v>9807</v>
      </c>
      <c r="C172" s="44" t="s">
        <v>741</v>
      </c>
      <c r="D172" s="44" t="s">
        <v>9896</v>
      </c>
      <c r="E172" s="44" t="s">
        <v>9897</v>
      </c>
      <c r="F172" s="44" t="s">
        <v>9898</v>
      </c>
      <c r="G172" s="44" t="s">
        <v>9899</v>
      </c>
      <c r="H172" s="44" t="s">
        <v>9102</v>
      </c>
      <c r="I172" s="44">
        <v>26500</v>
      </c>
      <c r="J172" s="44" t="s">
        <v>9900</v>
      </c>
      <c r="K172" s="44">
        <v>33900</v>
      </c>
      <c r="L172" s="44" t="s">
        <v>46</v>
      </c>
      <c r="M172" s="44" t="s">
        <v>123</v>
      </c>
      <c r="N172" s="44" t="s">
        <v>38</v>
      </c>
      <c r="O172" s="44" t="s">
        <v>46</v>
      </c>
      <c r="P172" s="44" t="s">
        <v>8956</v>
      </c>
      <c r="Q172" s="44" t="s">
        <v>8957</v>
      </c>
      <c r="R172" s="44" t="s">
        <v>8957</v>
      </c>
      <c r="S172" s="44" t="s">
        <v>8957</v>
      </c>
      <c r="T172" s="44" t="s">
        <v>46</v>
      </c>
      <c r="U172" s="44" t="s">
        <v>9883</v>
      </c>
      <c r="V172" s="44" t="s">
        <v>46</v>
      </c>
      <c r="W172" s="44" t="s">
        <v>46</v>
      </c>
      <c r="X172" s="44" t="s">
        <v>9884</v>
      </c>
      <c r="Y172" s="44" t="s">
        <v>48</v>
      </c>
      <c r="Z172" s="44" t="s">
        <v>61</v>
      </c>
      <c r="AA172" s="44" t="s">
        <v>46</v>
      </c>
    </row>
    <row r="173" spans="1:27">
      <c r="A173" s="44" t="s">
        <v>8951</v>
      </c>
      <c r="B173" s="44" t="s">
        <v>9807</v>
      </c>
      <c r="C173" s="44" t="s">
        <v>741</v>
      </c>
      <c r="D173" s="44" t="s">
        <v>9901</v>
      </c>
      <c r="E173" s="44" t="s">
        <v>9902</v>
      </c>
      <c r="F173" s="44" t="s">
        <v>9903</v>
      </c>
      <c r="G173" s="44" t="s">
        <v>9904</v>
      </c>
      <c r="H173" s="44" t="s">
        <v>9905</v>
      </c>
      <c r="I173" s="44">
        <v>18800</v>
      </c>
      <c r="J173" s="44" t="s">
        <v>9906</v>
      </c>
      <c r="K173" s="44">
        <v>21900</v>
      </c>
      <c r="L173" s="44" t="s">
        <v>46</v>
      </c>
      <c r="M173" s="44" t="s">
        <v>123</v>
      </c>
      <c r="N173" s="44" t="s">
        <v>38</v>
      </c>
      <c r="O173" s="44" t="s">
        <v>46</v>
      </c>
      <c r="P173" s="44" t="s">
        <v>9084</v>
      </c>
      <c r="Q173" s="44" t="s">
        <v>8957</v>
      </c>
      <c r="R173" s="44" t="s">
        <v>8957</v>
      </c>
      <c r="S173" s="44" t="s">
        <v>8957</v>
      </c>
      <c r="T173" s="44" t="s">
        <v>46</v>
      </c>
      <c r="U173" s="44" t="s">
        <v>9907</v>
      </c>
      <c r="V173" s="44" t="s">
        <v>46</v>
      </c>
      <c r="W173" s="44" t="s">
        <v>46</v>
      </c>
      <c r="X173" s="44" t="s">
        <v>9908</v>
      </c>
      <c r="Y173" s="44" t="s">
        <v>48</v>
      </c>
      <c r="Z173" s="44" t="s">
        <v>61</v>
      </c>
      <c r="AA173" s="44" t="s">
        <v>46</v>
      </c>
    </row>
    <row r="174" spans="1:27">
      <c r="A174" s="44" t="s">
        <v>8951</v>
      </c>
      <c r="B174" s="44" t="s">
        <v>9807</v>
      </c>
      <c r="C174" s="44" t="s">
        <v>741</v>
      </c>
      <c r="D174" s="44" t="s">
        <v>9909</v>
      </c>
      <c r="E174" s="44" t="s">
        <v>9910</v>
      </c>
      <c r="F174" s="44" t="s">
        <v>9911</v>
      </c>
      <c r="G174" s="44" t="s">
        <v>9912</v>
      </c>
      <c r="H174" s="44" t="s">
        <v>9913</v>
      </c>
      <c r="I174" s="44">
        <v>20900</v>
      </c>
      <c r="J174" s="44" t="s">
        <v>9315</v>
      </c>
      <c r="K174" s="44">
        <v>26900</v>
      </c>
      <c r="L174" s="44" t="s">
        <v>46</v>
      </c>
      <c r="M174" s="44" t="s">
        <v>123</v>
      </c>
      <c r="N174" s="44" t="s">
        <v>38</v>
      </c>
      <c r="O174" s="44" t="s">
        <v>46</v>
      </c>
      <c r="P174" s="44" t="s">
        <v>8967</v>
      </c>
      <c r="Q174" s="44" t="s">
        <v>8957</v>
      </c>
      <c r="R174" s="44" t="s">
        <v>8957</v>
      </c>
      <c r="S174" s="44" t="s">
        <v>8957</v>
      </c>
      <c r="T174" s="44" t="s">
        <v>46</v>
      </c>
      <c r="U174" s="44" t="s">
        <v>9907</v>
      </c>
      <c r="V174" s="44" t="s">
        <v>46</v>
      </c>
      <c r="W174" s="44" t="s">
        <v>46</v>
      </c>
      <c r="X174" s="44" t="s">
        <v>9908</v>
      </c>
      <c r="Y174" s="44" t="s">
        <v>48</v>
      </c>
      <c r="Z174" s="44" t="s">
        <v>61</v>
      </c>
      <c r="AA174" s="44" t="s">
        <v>46</v>
      </c>
    </row>
    <row r="175" spans="1:27">
      <c r="A175" s="44" t="s">
        <v>8951</v>
      </c>
      <c r="B175" s="44" t="s">
        <v>9807</v>
      </c>
      <c r="C175" s="44" t="s">
        <v>741</v>
      </c>
      <c r="D175" s="44" t="s">
        <v>9914</v>
      </c>
      <c r="E175" s="44" t="s">
        <v>9915</v>
      </c>
      <c r="F175" s="44" t="s">
        <v>9916</v>
      </c>
      <c r="G175" s="44" t="s">
        <v>9917</v>
      </c>
      <c r="H175" s="44" t="s">
        <v>9918</v>
      </c>
      <c r="I175" s="44">
        <v>28200</v>
      </c>
      <c r="J175" s="44" t="s">
        <v>9919</v>
      </c>
      <c r="K175" s="44">
        <v>36900</v>
      </c>
      <c r="L175" s="44" t="s">
        <v>46</v>
      </c>
      <c r="M175" s="44" t="s">
        <v>123</v>
      </c>
      <c r="N175" s="44" t="s">
        <v>38</v>
      </c>
      <c r="O175" s="44" t="s">
        <v>46</v>
      </c>
      <c r="P175" s="44" t="s">
        <v>8956</v>
      </c>
      <c r="Q175" s="44" t="s">
        <v>8957</v>
      </c>
      <c r="R175" s="44" t="s">
        <v>8957</v>
      </c>
      <c r="S175" s="44" t="s">
        <v>8957</v>
      </c>
      <c r="T175" s="44" t="s">
        <v>46</v>
      </c>
      <c r="U175" s="44" t="s">
        <v>9907</v>
      </c>
      <c r="V175" s="44" t="s">
        <v>46</v>
      </c>
      <c r="W175" s="44" t="s">
        <v>46</v>
      </c>
      <c r="X175" s="44" t="s">
        <v>9908</v>
      </c>
      <c r="Y175" s="44" t="s">
        <v>48</v>
      </c>
      <c r="Z175" s="44" t="s">
        <v>61</v>
      </c>
      <c r="AA175" s="44" t="s">
        <v>46</v>
      </c>
    </row>
    <row r="176" spans="1:27">
      <c r="A176" s="44" t="s">
        <v>8951</v>
      </c>
      <c r="B176" s="44" t="s">
        <v>9807</v>
      </c>
      <c r="C176" s="44" t="s">
        <v>741</v>
      </c>
      <c r="D176" s="44" t="s">
        <v>9920</v>
      </c>
      <c r="E176" s="44" t="s">
        <v>9921</v>
      </c>
      <c r="F176" s="44" t="s">
        <v>9922</v>
      </c>
      <c r="G176" s="44" t="s">
        <v>9923</v>
      </c>
      <c r="H176" s="44" t="s">
        <v>9924</v>
      </c>
      <c r="I176" s="44">
        <v>52500</v>
      </c>
      <c r="J176" s="44" t="s">
        <v>9925</v>
      </c>
      <c r="K176" s="44">
        <v>64900</v>
      </c>
      <c r="L176" s="44" t="s">
        <v>46</v>
      </c>
      <c r="M176" s="44" t="s">
        <v>123</v>
      </c>
      <c r="N176" s="44" t="s">
        <v>38</v>
      </c>
      <c r="O176" s="44" t="s">
        <v>46</v>
      </c>
      <c r="P176" s="44" t="s">
        <v>9103</v>
      </c>
      <c r="Q176" s="44" t="s">
        <v>8957</v>
      </c>
      <c r="R176" s="44" t="s">
        <v>8957</v>
      </c>
      <c r="S176" s="44" t="s">
        <v>8957</v>
      </c>
      <c r="T176" s="44" t="s">
        <v>46</v>
      </c>
      <c r="U176" s="44" t="s">
        <v>9926</v>
      </c>
      <c r="V176" s="44" t="s">
        <v>46</v>
      </c>
      <c r="W176" s="44" t="s">
        <v>46</v>
      </c>
      <c r="X176" s="44" t="s">
        <v>9908</v>
      </c>
      <c r="Y176" s="44" t="s">
        <v>48</v>
      </c>
      <c r="Z176" s="44" t="s">
        <v>61</v>
      </c>
      <c r="AA176" s="44" t="s">
        <v>46</v>
      </c>
    </row>
    <row r="177" spans="1:27">
      <c r="A177" s="44" t="s">
        <v>8951</v>
      </c>
      <c r="B177" s="44" t="s">
        <v>9807</v>
      </c>
      <c r="C177" s="44" t="s">
        <v>741</v>
      </c>
      <c r="D177" s="44" t="s">
        <v>9927</v>
      </c>
      <c r="E177" s="44" t="s">
        <v>9928</v>
      </c>
      <c r="F177" s="44" t="s">
        <v>9929</v>
      </c>
      <c r="G177" s="44" t="s">
        <v>9930</v>
      </c>
      <c r="H177" s="44" t="s">
        <v>9931</v>
      </c>
      <c r="I177" s="44">
        <v>94500</v>
      </c>
      <c r="J177" s="44" t="s">
        <v>9932</v>
      </c>
      <c r="K177" s="44">
        <v>114900</v>
      </c>
      <c r="L177" s="44" t="s">
        <v>46</v>
      </c>
      <c r="M177" s="44" t="s">
        <v>123</v>
      </c>
      <c r="N177" s="44" t="s">
        <v>38</v>
      </c>
      <c r="O177" s="44" t="s">
        <v>46</v>
      </c>
      <c r="P177" s="44" t="s">
        <v>8994</v>
      </c>
      <c r="Q177" s="44" t="s">
        <v>8957</v>
      </c>
      <c r="R177" s="44" t="s">
        <v>8957</v>
      </c>
      <c r="S177" s="44" t="s">
        <v>8957</v>
      </c>
      <c r="T177" s="44" t="s">
        <v>46</v>
      </c>
      <c r="U177" s="44" t="s">
        <v>9926</v>
      </c>
      <c r="V177" s="44" t="s">
        <v>46</v>
      </c>
      <c r="W177" s="44" t="s">
        <v>46</v>
      </c>
      <c r="X177" s="44" t="s">
        <v>9908</v>
      </c>
      <c r="Y177" s="44" t="s">
        <v>48</v>
      </c>
      <c r="Z177" s="44" t="s">
        <v>61</v>
      </c>
      <c r="AA177" s="44" t="s">
        <v>46</v>
      </c>
    </row>
    <row r="178" spans="1:27">
      <c r="A178" s="44" t="s">
        <v>8951</v>
      </c>
      <c r="B178" s="44" t="s">
        <v>9807</v>
      </c>
      <c r="C178" s="44" t="s">
        <v>1670</v>
      </c>
      <c r="D178" s="44" t="s">
        <v>9933</v>
      </c>
      <c r="E178" s="44" t="s">
        <v>9934</v>
      </c>
      <c r="F178" s="44" t="s">
        <v>9935</v>
      </c>
      <c r="G178" s="44" t="s">
        <v>9936</v>
      </c>
      <c r="H178" s="44" t="s">
        <v>9937</v>
      </c>
      <c r="I178" s="44">
        <v>14900</v>
      </c>
      <c r="J178" s="44" t="s">
        <v>9255</v>
      </c>
      <c r="K178" s="44">
        <v>18900</v>
      </c>
      <c r="L178" s="44" t="s">
        <v>46</v>
      </c>
      <c r="M178" s="44" t="s">
        <v>123</v>
      </c>
      <c r="N178" s="44" t="s">
        <v>38</v>
      </c>
      <c r="O178" s="44" t="s">
        <v>46</v>
      </c>
      <c r="P178" s="44" t="s">
        <v>9022</v>
      </c>
      <c r="Q178" s="44" t="s">
        <v>8957</v>
      </c>
      <c r="R178" s="44" t="s">
        <v>8957</v>
      </c>
      <c r="S178" s="44" t="s">
        <v>8957</v>
      </c>
      <c r="T178" s="44" t="s">
        <v>46</v>
      </c>
      <c r="U178" s="44" t="s">
        <v>46</v>
      </c>
      <c r="V178" s="44" t="s">
        <v>46</v>
      </c>
      <c r="W178" s="44" t="s">
        <v>46</v>
      </c>
      <c r="X178" s="44" t="s">
        <v>9938</v>
      </c>
      <c r="Y178" s="44" t="s">
        <v>1169</v>
      </c>
      <c r="Z178" s="44" t="s">
        <v>1143</v>
      </c>
      <c r="AA178" s="44" t="s">
        <v>46</v>
      </c>
    </row>
    <row r="179" spans="1:27">
      <c r="A179" s="44" t="s">
        <v>8951</v>
      </c>
      <c r="B179" s="44" t="s">
        <v>9807</v>
      </c>
      <c r="C179" s="44" t="s">
        <v>1670</v>
      </c>
      <c r="D179" s="44" t="s">
        <v>9939</v>
      </c>
      <c r="E179" s="44" t="s">
        <v>9940</v>
      </c>
      <c r="F179" s="44" t="s">
        <v>9941</v>
      </c>
      <c r="G179" s="44" t="s">
        <v>9942</v>
      </c>
      <c r="H179" s="44" t="s">
        <v>9139</v>
      </c>
      <c r="I179" s="44">
        <v>16500</v>
      </c>
      <c r="J179" s="44" t="s">
        <v>9894</v>
      </c>
      <c r="K179" s="44">
        <v>22900</v>
      </c>
      <c r="L179" s="44" t="s">
        <v>46</v>
      </c>
      <c r="M179" s="44" t="s">
        <v>123</v>
      </c>
      <c r="N179" s="44" t="s">
        <v>38</v>
      </c>
      <c r="O179" s="44" t="s">
        <v>46</v>
      </c>
      <c r="P179" s="44" t="s">
        <v>9084</v>
      </c>
      <c r="Q179" s="44" t="s">
        <v>8957</v>
      </c>
      <c r="R179" s="44" t="s">
        <v>8957</v>
      </c>
      <c r="S179" s="44" t="s">
        <v>8957</v>
      </c>
      <c r="T179" s="44" t="s">
        <v>46</v>
      </c>
      <c r="U179" s="44" t="s">
        <v>46</v>
      </c>
      <c r="V179" s="44" t="s">
        <v>46</v>
      </c>
      <c r="W179" s="44" t="s">
        <v>46</v>
      </c>
      <c r="X179" s="44" t="s">
        <v>9938</v>
      </c>
      <c r="Y179" s="44" t="s">
        <v>1169</v>
      </c>
      <c r="Z179" s="44" t="s">
        <v>1143</v>
      </c>
      <c r="AA179" s="44" t="s">
        <v>46</v>
      </c>
    </row>
    <row r="180" spans="1:27">
      <c r="A180" s="44" t="s">
        <v>8951</v>
      </c>
      <c r="B180" s="44" t="s">
        <v>9807</v>
      </c>
      <c r="C180" s="44" t="s">
        <v>1670</v>
      </c>
      <c r="D180" s="44" t="s">
        <v>9943</v>
      </c>
      <c r="E180" s="44" t="s">
        <v>9944</v>
      </c>
      <c r="F180" s="44" t="s">
        <v>9945</v>
      </c>
      <c r="G180" s="44" t="s">
        <v>9946</v>
      </c>
      <c r="H180" s="44" t="s">
        <v>9090</v>
      </c>
      <c r="I180" s="44">
        <v>17500</v>
      </c>
      <c r="J180" s="44" t="s">
        <v>9095</v>
      </c>
      <c r="K180" s="44">
        <v>20900</v>
      </c>
      <c r="L180" s="44" t="s">
        <v>46</v>
      </c>
      <c r="M180" s="44" t="s">
        <v>123</v>
      </c>
      <c r="N180" s="44" t="s">
        <v>38</v>
      </c>
      <c r="O180" s="44" t="s">
        <v>46</v>
      </c>
      <c r="P180" s="44" t="s">
        <v>8967</v>
      </c>
      <c r="Q180" s="44" t="s">
        <v>8957</v>
      </c>
      <c r="R180" s="44" t="s">
        <v>8957</v>
      </c>
      <c r="S180" s="44" t="s">
        <v>8957</v>
      </c>
      <c r="T180" s="44" t="s">
        <v>46</v>
      </c>
      <c r="U180" s="44" t="s">
        <v>46</v>
      </c>
      <c r="V180" s="44" t="s">
        <v>46</v>
      </c>
      <c r="W180" s="44" t="s">
        <v>46</v>
      </c>
      <c r="X180" s="44" t="s">
        <v>9938</v>
      </c>
      <c r="Y180" s="44" t="s">
        <v>1169</v>
      </c>
      <c r="Z180" s="44" t="s">
        <v>1143</v>
      </c>
      <c r="AA180" s="44" t="s">
        <v>46</v>
      </c>
    </row>
    <row r="181" spans="1:27">
      <c r="A181" s="44" t="s">
        <v>8951</v>
      </c>
      <c r="B181" s="44" t="s">
        <v>9807</v>
      </c>
      <c r="C181" s="44" t="s">
        <v>1670</v>
      </c>
      <c r="D181" s="44" t="s">
        <v>9947</v>
      </c>
      <c r="E181" s="44" t="s">
        <v>9948</v>
      </c>
      <c r="F181" s="44" t="s">
        <v>9949</v>
      </c>
      <c r="G181" s="44" t="s">
        <v>9950</v>
      </c>
      <c r="H181" s="44" t="s">
        <v>9398</v>
      </c>
      <c r="I181" s="44">
        <v>26900</v>
      </c>
      <c r="J181" s="44" t="s">
        <v>9431</v>
      </c>
      <c r="K181" s="44">
        <v>29900</v>
      </c>
      <c r="L181" s="44" t="s">
        <v>46</v>
      </c>
      <c r="M181" s="44" t="s">
        <v>123</v>
      </c>
      <c r="N181" s="44" t="s">
        <v>38</v>
      </c>
      <c r="O181" s="44" t="s">
        <v>46</v>
      </c>
      <c r="P181" s="44" t="s">
        <v>8956</v>
      </c>
      <c r="Q181" s="44" t="s">
        <v>8957</v>
      </c>
      <c r="R181" s="44" t="s">
        <v>8957</v>
      </c>
      <c r="S181" s="44" t="s">
        <v>8957</v>
      </c>
      <c r="T181" s="44" t="s">
        <v>46</v>
      </c>
      <c r="U181" s="44" t="s">
        <v>46</v>
      </c>
      <c r="V181" s="44" t="s">
        <v>9951</v>
      </c>
      <c r="W181" s="44" t="s">
        <v>46</v>
      </c>
      <c r="X181" s="44" t="s">
        <v>9938</v>
      </c>
      <c r="Y181" s="44" t="s">
        <v>1169</v>
      </c>
      <c r="Z181" s="44" t="s">
        <v>1143</v>
      </c>
      <c r="AA181" s="44" t="s">
        <v>46</v>
      </c>
    </row>
    <row r="182" spans="1:27">
      <c r="A182" s="44" t="s">
        <v>8951</v>
      </c>
      <c r="B182" s="44" t="s">
        <v>9807</v>
      </c>
      <c r="C182" s="44" t="s">
        <v>1670</v>
      </c>
      <c r="D182" s="44" t="s">
        <v>9952</v>
      </c>
      <c r="E182" s="44" t="s">
        <v>9953</v>
      </c>
      <c r="F182" s="44" t="s">
        <v>9954</v>
      </c>
      <c r="G182" s="44" t="s">
        <v>9955</v>
      </c>
      <c r="H182" s="44" t="s">
        <v>9956</v>
      </c>
      <c r="I182" s="44">
        <v>45900</v>
      </c>
      <c r="J182" s="44" t="s">
        <v>9957</v>
      </c>
      <c r="K182" s="44">
        <v>60900</v>
      </c>
      <c r="L182" s="44" t="s">
        <v>46</v>
      </c>
      <c r="M182" s="44" t="s">
        <v>123</v>
      </c>
      <c r="N182" s="44" t="s">
        <v>38</v>
      </c>
      <c r="O182" s="44" t="s">
        <v>46</v>
      </c>
      <c r="P182" s="44" t="s">
        <v>9103</v>
      </c>
      <c r="Q182" s="44" t="s">
        <v>8957</v>
      </c>
      <c r="R182" s="44" t="s">
        <v>8957</v>
      </c>
      <c r="S182" s="44" t="s">
        <v>8957</v>
      </c>
      <c r="T182" s="44" t="s">
        <v>46</v>
      </c>
      <c r="U182" s="44" t="s">
        <v>46</v>
      </c>
      <c r="V182" s="44" t="s">
        <v>9951</v>
      </c>
      <c r="W182" s="44" t="s">
        <v>46</v>
      </c>
      <c r="X182" s="44" t="s">
        <v>9938</v>
      </c>
      <c r="Y182" s="44" t="s">
        <v>1169</v>
      </c>
      <c r="Z182" s="44" t="s">
        <v>1143</v>
      </c>
      <c r="AA182" s="44" t="s">
        <v>46</v>
      </c>
    </row>
    <row r="183" spans="1:27">
      <c r="A183" s="44" t="s">
        <v>8951</v>
      </c>
      <c r="B183" s="44" t="s">
        <v>9807</v>
      </c>
      <c r="C183" s="44" t="s">
        <v>1670</v>
      </c>
      <c r="D183" s="44" t="s">
        <v>9958</v>
      </c>
      <c r="E183" s="44" t="s">
        <v>9959</v>
      </c>
      <c r="F183" s="44" t="s">
        <v>9960</v>
      </c>
      <c r="G183" s="44" t="s">
        <v>9961</v>
      </c>
      <c r="H183" s="44" t="s">
        <v>46</v>
      </c>
      <c r="I183" s="44">
        <v>43900</v>
      </c>
      <c r="J183" s="44" t="s">
        <v>9844</v>
      </c>
      <c r="K183" s="44">
        <v>58900</v>
      </c>
      <c r="L183" s="44" t="s">
        <v>46</v>
      </c>
      <c r="M183" s="44" t="s">
        <v>123</v>
      </c>
      <c r="N183" s="44" t="s">
        <v>38</v>
      </c>
      <c r="O183" s="44" t="s">
        <v>9057</v>
      </c>
      <c r="P183" s="44" t="s">
        <v>8967</v>
      </c>
      <c r="Q183" s="44" t="s">
        <v>8957</v>
      </c>
      <c r="R183" s="44" t="s">
        <v>8957</v>
      </c>
      <c r="S183" s="44" t="s">
        <v>8957</v>
      </c>
      <c r="T183" s="44" t="s">
        <v>46</v>
      </c>
      <c r="U183" s="44" t="s">
        <v>46</v>
      </c>
      <c r="V183" s="44" t="s">
        <v>46</v>
      </c>
      <c r="W183" s="44" t="s">
        <v>46</v>
      </c>
      <c r="X183" s="44" t="s">
        <v>9962</v>
      </c>
      <c r="Y183" s="44" t="s">
        <v>1169</v>
      </c>
      <c r="Z183" s="44" t="s">
        <v>1143</v>
      </c>
      <c r="AA183" s="44" t="s">
        <v>46</v>
      </c>
    </row>
    <row r="184" spans="1:27">
      <c r="A184" s="44" t="s">
        <v>8951</v>
      </c>
      <c r="B184" s="44" t="s">
        <v>9807</v>
      </c>
      <c r="C184" s="44" t="s">
        <v>1670</v>
      </c>
      <c r="D184" s="44" t="s">
        <v>9963</v>
      </c>
      <c r="E184" s="44" t="s">
        <v>9964</v>
      </c>
      <c r="F184" s="44" t="s">
        <v>9965</v>
      </c>
      <c r="G184" s="44" t="s">
        <v>9966</v>
      </c>
      <c r="H184" s="44" t="s">
        <v>46</v>
      </c>
      <c r="I184" s="44">
        <v>53900</v>
      </c>
      <c r="J184" s="44" t="s">
        <v>9967</v>
      </c>
      <c r="K184" s="44">
        <v>85900</v>
      </c>
      <c r="L184" s="44" t="s">
        <v>46</v>
      </c>
      <c r="M184" s="44" t="s">
        <v>123</v>
      </c>
      <c r="N184" s="44" t="s">
        <v>38</v>
      </c>
      <c r="O184" s="44" t="s">
        <v>9057</v>
      </c>
      <c r="P184" s="44" t="s">
        <v>8956</v>
      </c>
      <c r="Q184" s="44" t="s">
        <v>8957</v>
      </c>
      <c r="R184" s="44" t="s">
        <v>8957</v>
      </c>
      <c r="S184" s="44" t="s">
        <v>8957</v>
      </c>
      <c r="T184" s="44" t="s">
        <v>46</v>
      </c>
      <c r="U184" s="44" t="s">
        <v>46</v>
      </c>
      <c r="V184" s="44" t="s">
        <v>9951</v>
      </c>
      <c r="W184" s="44" t="s">
        <v>46</v>
      </c>
      <c r="X184" s="44" t="s">
        <v>9962</v>
      </c>
      <c r="Y184" s="44" t="s">
        <v>1169</v>
      </c>
      <c r="Z184" s="44" t="s">
        <v>1143</v>
      </c>
      <c r="AA184" s="44" t="s">
        <v>46</v>
      </c>
    </row>
    <row r="185" spans="1:27">
      <c r="A185" s="44" t="s">
        <v>8951</v>
      </c>
      <c r="B185" s="44" t="s">
        <v>9807</v>
      </c>
      <c r="C185" s="44" t="s">
        <v>741</v>
      </c>
      <c r="D185" s="44" t="s">
        <v>9968</v>
      </c>
      <c r="E185" s="44" t="s">
        <v>9969</v>
      </c>
      <c r="F185" s="44" t="s">
        <v>9970</v>
      </c>
      <c r="G185" s="44" t="s">
        <v>9971</v>
      </c>
      <c r="H185" s="44" t="s">
        <v>46</v>
      </c>
      <c r="I185" s="44">
        <v>7999</v>
      </c>
      <c r="J185" s="44" t="s">
        <v>9972</v>
      </c>
      <c r="K185" s="44">
        <v>11900</v>
      </c>
      <c r="L185" s="44" t="s">
        <v>46</v>
      </c>
      <c r="M185" s="44" t="s">
        <v>71</v>
      </c>
      <c r="N185" s="44" t="s">
        <v>38</v>
      </c>
      <c r="O185" s="44" t="s">
        <v>46</v>
      </c>
      <c r="P185" s="44" t="s">
        <v>9012</v>
      </c>
      <c r="Q185" s="44" t="s">
        <v>46</v>
      </c>
      <c r="R185" s="44" t="s">
        <v>46</v>
      </c>
      <c r="S185" s="44" t="s">
        <v>46</v>
      </c>
      <c r="T185" s="44" t="s">
        <v>46</v>
      </c>
      <c r="U185" s="44" t="s">
        <v>46</v>
      </c>
      <c r="V185" s="44" t="s">
        <v>46</v>
      </c>
      <c r="W185" s="44" t="s">
        <v>46</v>
      </c>
      <c r="X185" s="44" t="s">
        <v>9973</v>
      </c>
      <c r="Y185" s="44" t="s">
        <v>48</v>
      </c>
      <c r="Z185" s="44" t="s">
        <v>61</v>
      </c>
      <c r="AA185" s="44" t="s">
        <v>46</v>
      </c>
    </row>
    <row r="186" spans="1:27">
      <c r="A186" s="44" t="s">
        <v>8951</v>
      </c>
      <c r="B186" s="44" t="s">
        <v>9807</v>
      </c>
      <c r="C186" s="44" t="s">
        <v>1007</v>
      </c>
      <c r="D186" s="44" t="s">
        <v>9974</v>
      </c>
      <c r="E186" s="44" t="s">
        <v>9975</v>
      </c>
      <c r="F186" s="44" t="s">
        <v>9976</v>
      </c>
      <c r="G186" s="44" t="s">
        <v>9977</v>
      </c>
      <c r="H186" s="44" t="s">
        <v>46</v>
      </c>
      <c r="I186" s="44">
        <v>22900</v>
      </c>
      <c r="J186" s="44" t="s">
        <v>9264</v>
      </c>
      <c r="K186" s="44">
        <v>22900</v>
      </c>
      <c r="L186" s="44" t="s">
        <v>46</v>
      </c>
      <c r="M186" s="44" t="s">
        <v>71</v>
      </c>
      <c r="N186" s="44" t="s">
        <v>38</v>
      </c>
      <c r="O186" s="44" t="s">
        <v>46</v>
      </c>
      <c r="P186" s="44" t="s">
        <v>9022</v>
      </c>
      <c r="Q186" s="44" t="s">
        <v>8957</v>
      </c>
      <c r="R186" s="44" t="s">
        <v>8957</v>
      </c>
      <c r="S186" s="44" t="s">
        <v>8957</v>
      </c>
      <c r="T186" s="44" t="s">
        <v>46</v>
      </c>
      <c r="U186" s="44" t="s">
        <v>46</v>
      </c>
      <c r="V186" s="44" t="s">
        <v>46</v>
      </c>
      <c r="W186" s="44" t="s">
        <v>46</v>
      </c>
      <c r="X186" s="44" t="s">
        <v>9978</v>
      </c>
      <c r="Y186" s="44" t="s">
        <v>1169</v>
      </c>
      <c r="Z186" s="44" t="s">
        <v>1044</v>
      </c>
      <c r="AA186" s="44" t="s">
        <v>46</v>
      </c>
    </row>
    <row r="187" spans="1:27">
      <c r="A187" s="44" t="s">
        <v>8951</v>
      </c>
      <c r="B187" s="44" t="s">
        <v>9807</v>
      </c>
      <c r="C187" s="44" t="s">
        <v>1007</v>
      </c>
      <c r="D187" s="44" t="s">
        <v>9979</v>
      </c>
      <c r="E187" s="44" t="s">
        <v>9980</v>
      </c>
      <c r="F187" s="44" t="s">
        <v>9981</v>
      </c>
      <c r="G187" s="44" t="s">
        <v>9982</v>
      </c>
      <c r="H187" s="44" t="s">
        <v>9983</v>
      </c>
      <c r="I187" s="44">
        <v>32900</v>
      </c>
      <c r="J187" s="44" t="s">
        <v>9326</v>
      </c>
      <c r="K187" s="44">
        <v>33900</v>
      </c>
      <c r="L187" s="44" t="s">
        <v>46</v>
      </c>
      <c r="M187" s="44" t="s">
        <v>71</v>
      </c>
      <c r="N187" s="44" t="s">
        <v>38</v>
      </c>
      <c r="O187" s="44" t="s">
        <v>46</v>
      </c>
      <c r="P187" s="44" t="s">
        <v>9084</v>
      </c>
      <c r="Q187" s="44" t="s">
        <v>8957</v>
      </c>
      <c r="R187" s="44" t="s">
        <v>8957</v>
      </c>
      <c r="S187" s="44" t="s">
        <v>8957</v>
      </c>
      <c r="T187" s="44" t="s">
        <v>46</v>
      </c>
      <c r="U187" s="44" t="s">
        <v>46</v>
      </c>
      <c r="V187" s="44" t="s">
        <v>46</v>
      </c>
      <c r="W187" s="44" t="s">
        <v>46</v>
      </c>
      <c r="X187" s="44" t="s">
        <v>9984</v>
      </c>
      <c r="Y187" s="44" t="s">
        <v>1169</v>
      </c>
      <c r="Z187" s="44" t="s">
        <v>1044</v>
      </c>
      <c r="AA187" s="44" t="s">
        <v>46</v>
      </c>
    </row>
    <row r="188" spans="1:27">
      <c r="A188" s="44" t="s">
        <v>8951</v>
      </c>
      <c r="B188" s="44" t="s">
        <v>9807</v>
      </c>
      <c r="C188" s="44" t="s">
        <v>1007</v>
      </c>
      <c r="D188" s="44" t="s">
        <v>9985</v>
      </c>
      <c r="E188" s="44" t="s">
        <v>9986</v>
      </c>
      <c r="F188" s="44" t="s">
        <v>9987</v>
      </c>
      <c r="G188" s="44" t="s">
        <v>9988</v>
      </c>
      <c r="H188" s="44" t="s">
        <v>9326</v>
      </c>
      <c r="I188" s="44">
        <v>34900</v>
      </c>
      <c r="J188" s="44" t="s">
        <v>9327</v>
      </c>
      <c r="K188" s="44">
        <v>35900</v>
      </c>
      <c r="L188" s="44" t="s">
        <v>46</v>
      </c>
      <c r="M188" s="44" t="s">
        <v>71</v>
      </c>
      <c r="N188" s="44" t="s">
        <v>38</v>
      </c>
      <c r="O188" s="44" t="s">
        <v>46</v>
      </c>
      <c r="P188" s="44" t="s">
        <v>8967</v>
      </c>
      <c r="Q188" s="44" t="s">
        <v>8957</v>
      </c>
      <c r="R188" s="44" t="s">
        <v>8957</v>
      </c>
      <c r="S188" s="44" t="s">
        <v>8957</v>
      </c>
      <c r="T188" s="44" t="s">
        <v>46</v>
      </c>
      <c r="U188" s="44" t="s">
        <v>46</v>
      </c>
      <c r="V188" s="44" t="s">
        <v>46</v>
      </c>
      <c r="W188" s="44" t="s">
        <v>46</v>
      </c>
      <c r="X188" s="44" t="s">
        <v>9984</v>
      </c>
      <c r="Y188" s="44" t="s">
        <v>1169</v>
      </c>
      <c r="Z188" s="44" t="s">
        <v>1044</v>
      </c>
      <c r="AA188" s="44" t="s">
        <v>46</v>
      </c>
    </row>
    <row r="189" spans="1:27">
      <c r="A189" s="44" t="s">
        <v>8951</v>
      </c>
      <c r="B189" s="44" t="s">
        <v>9807</v>
      </c>
      <c r="C189" s="44" t="s">
        <v>1007</v>
      </c>
      <c r="D189" s="44" t="s">
        <v>9989</v>
      </c>
      <c r="E189" s="44" t="s">
        <v>9990</v>
      </c>
      <c r="F189" s="44" t="s">
        <v>9991</v>
      </c>
      <c r="G189" s="44" t="s">
        <v>9992</v>
      </c>
      <c r="H189" s="44" t="s">
        <v>9285</v>
      </c>
      <c r="I189" s="44">
        <v>48900</v>
      </c>
      <c r="J189" s="44" t="s">
        <v>9286</v>
      </c>
      <c r="K189" s="44">
        <v>49900</v>
      </c>
      <c r="L189" s="44" t="s">
        <v>46</v>
      </c>
      <c r="M189" s="44" t="s">
        <v>71</v>
      </c>
      <c r="N189" s="44" t="s">
        <v>38</v>
      </c>
      <c r="O189" s="44" t="s">
        <v>46</v>
      </c>
      <c r="P189" s="44" t="s">
        <v>8956</v>
      </c>
      <c r="Q189" s="44" t="s">
        <v>8957</v>
      </c>
      <c r="R189" s="44" t="s">
        <v>8957</v>
      </c>
      <c r="S189" s="44" t="s">
        <v>8957</v>
      </c>
      <c r="T189" s="44" t="s">
        <v>46</v>
      </c>
      <c r="U189" s="44" t="s">
        <v>46</v>
      </c>
      <c r="V189" s="44" t="s">
        <v>46</v>
      </c>
      <c r="W189" s="44" t="s">
        <v>46</v>
      </c>
      <c r="X189" s="44" t="s">
        <v>9984</v>
      </c>
      <c r="Y189" s="44" t="s">
        <v>1169</v>
      </c>
      <c r="Z189" s="44" t="s">
        <v>1044</v>
      </c>
      <c r="AA189" s="44" t="s">
        <v>46</v>
      </c>
    </row>
    <row r="190" spans="1:27">
      <c r="A190" s="44" t="s">
        <v>8951</v>
      </c>
      <c r="B190" s="44" t="s">
        <v>9807</v>
      </c>
      <c r="C190" s="44" t="s">
        <v>1007</v>
      </c>
      <c r="D190" s="44" t="s">
        <v>9993</v>
      </c>
      <c r="E190" s="44" t="s">
        <v>9994</v>
      </c>
      <c r="F190" s="44" t="s">
        <v>9995</v>
      </c>
      <c r="G190" s="44" t="s">
        <v>9996</v>
      </c>
      <c r="H190" s="44" t="s">
        <v>9997</v>
      </c>
      <c r="I190" s="44">
        <v>67900</v>
      </c>
      <c r="J190" s="44" t="s">
        <v>8993</v>
      </c>
      <c r="K190" s="44">
        <v>69900</v>
      </c>
      <c r="L190" s="44" t="s">
        <v>46</v>
      </c>
      <c r="M190" s="44" t="s">
        <v>71</v>
      </c>
      <c r="N190" s="44" t="s">
        <v>38</v>
      </c>
      <c r="O190" s="44" t="s">
        <v>46</v>
      </c>
      <c r="P190" s="44" t="s">
        <v>9103</v>
      </c>
      <c r="Q190" s="44" t="s">
        <v>8957</v>
      </c>
      <c r="R190" s="44" t="s">
        <v>8957</v>
      </c>
      <c r="S190" s="44" t="s">
        <v>8957</v>
      </c>
      <c r="T190" s="44" t="s">
        <v>46</v>
      </c>
      <c r="U190" s="44" t="s">
        <v>46</v>
      </c>
      <c r="V190" s="44" t="s">
        <v>46</v>
      </c>
      <c r="W190" s="44" t="s">
        <v>46</v>
      </c>
      <c r="X190" s="44" t="s">
        <v>9984</v>
      </c>
      <c r="Y190" s="44" t="s">
        <v>1169</v>
      </c>
      <c r="Z190" s="44" t="s">
        <v>1044</v>
      </c>
      <c r="AA190" s="44" t="s">
        <v>46</v>
      </c>
    </row>
    <row r="191" spans="1:27">
      <c r="A191" s="44" t="s">
        <v>8951</v>
      </c>
      <c r="B191" s="44" t="s">
        <v>9807</v>
      </c>
      <c r="C191" s="44" t="s">
        <v>1007</v>
      </c>
      <c r="D191" s="44" t="s">
        <v>9998</v>
      </c>
      <c r="E191" s="44" t="s">
        <v>9999</v>
      </c>
      <c r="F191" s="44" t="s">
        <v>10000</v>
      </c>
      <c r="G191" s="44" t="s">
        <v>10001</v>
      </c>
      <c r="H191" s="44" t="s">
        <v>46</v>
      </c>
      <c r="I191" s="44">
        <v>49900</v>
      </c>
      <c r="J191" s="44" t="s">
        <v>9286</v>
      </c>
      <c r="K191" s="44">
        <v>49900</v>
      </c>
      <c r="L191" s="44" t="s">
        <v>46</v>
      </c>
      <c r="M191" s="44" t="s">
        <v>71</v>
      </c>
      <c r="N191" s="44" t="s">
        <v>38</v>
      </c>
      <c r="O191" s="44" t="s">
        <v>46</v>
      </c>
      <c r="P191" s="44" t="s">
        <v>9837</v>
      </c>
      <c r="Q191" s="44" t="s">
        <v>8957</v>
      </c>
      <c r="R191" s="44" t="s">
        <v>8957</v>
      </c>
      <c r="S191" s="44" t="s">
        <v>8957</v>
      </c>
      <c r="T191" s="44" t="s">
        <v>46</v>
      </c>
      <c r="U191" s="44" t="s">
        <v>46</v>
      </c>
      <c r="V191" s="44" t="s">
        <v>46</v>
      </c>
      <c r="W191" s="44" t="s">
        <v>46</v>
      </c>
      <c r="X191" s="44" t="s">
        <v>10002</v>
      </c>
      <c r="Y191" s="44" t="s">
        <v>1169</v>
      </c>
      <c r="Z191" s="44" t="s">
        <v>1044</v>
      </c>
      <c r="AA191" s="44" t="s">
        <v>46</v>
      </c>
    </row>
    <row r="192" spans="1:27">
      <c r="A192" s="44" t="s">
        <v>8951</v>
      </c>
      <c r="B192" s="44" t="s">
        <v>9807</v>
      </c>
      <c r="C192" s="44" t="s">
        <v>1007</v>
      </c>
      <c r="D192" s="44" t="s">
        <v>10003</v>
      </c>
      <c r="E192" s="44" t="s">
        <v>10004</v>
      </c>
      <c r="F192" s="44" t="s">
        <v>10005</v>
      </c>
      <c r="G192" s="44" t="s">
        <v>10006</v>
      </c>
      <c r="H192" s="44" t="s">
        <v>46</v>
      </c>
      <c r="I192" s="44">
        <v>54900</v>
      </c>
      <c r="J192" s="44" t="s">
        <v>10007</v>
      </c>
      <c r="K192" s="44">
        <v>54900</v>
      </c>
      <c r="L192" s="44" t="s">
        <v>46</v>
      </c>
      <c r="M192" s="44" t="s">
        <v>71</v>
      </c>
      <c r="N192" s="44" t="s">
        <v>38</v>
      </c>
      <c r="O192" s="44" t="s">
        <v>46</v>
      </c>
      <c r="P192" s="44" t="s">
        <v>9845</v>
      </c>
      <c r="Q192" s="44" t="s">
        <v>8957</v>
      </c>
      <c r="R192" s="44" t="s">
        <v>8957</v>
      </c>
      <c r="S192" s="44" t="s">
        <v>8957</v>
      </c>
      <c r="T192" s="44" t="s">
        <v>46</v>
      </c>
      <c r="U192" s="44" t="s">
        <v>46</v>
      </c>
      <c r="V192" s="44" t="s">
        <v>46</v>
      </c>
      <c r="W192" s="44" t="s">
        <v>46</v>
      </c>
      <c r="X192" s="44" t="s">
        <v>10002</v>
      </c>
      <c r="Y192" s="44" t="s">
        <v>1169</v>
      </c>
      <c r="Z192" s="44" t="s">
        <v>1044</v>
      </c>
      <c r="AA192" s="44" t="s">
        <v>46</v>
      </c>
    </row>
    <row r="193" spans="1:27">
      <c r="A193" s="44" t="s">
        <v>8951</v>
      </c>
      <c r="B193" s="44" t="s">
        <v>9807</v>
      </c>
      <c r="C193" s="44" t="s">
        <v>1007</v>
      </c>
      <c r="D193" s="44" t="s">
        <v>10008</v>
      </c>
      <c r="E193" s="44" t="s">
        <v>10009</v>
      </c>
      <c r="F193" s="44" t="s">
        <v>10010</v>
      </c>
      <c r="G193" s="44" t="s">
        <v>10011</v>
      </c>
      <c r="H193" s="44" t="s">
        <v>46</v>
      </c>
      <c r="I193" s="44">
        <v>59900</v>
      </c>
      <c r="J193" s="44" t="s">
        <v>10012</v>
      </c>
      <c r="K193" s="44">
        <v>59900</v>
      </c>
      <c r="L193" s="44" t="s">
        <v>46</v>
      </c>
      <c r="M193" s="44" t="s">
        <v>71</v>
      </c>
      <c r="N193" s="44" t="s">
        <v>38</v>
      </c>
      <c r="O193" s="44" t="s">
        <v>46</v>
      </c>
      <c r="P193" s="44" t="s">
        <v>8967</v>
      </c>
      <c r="Q193" s="44" t="s">
        <v>8957</v>
      </c>
      <c r="R193" s="44" t="s">
        <v>8957</v>
      </c>
      <c r="S193" s="44" t="s">
        <v>8957</v>
      </c>
      <c r="T193" s="44" t="s">
        <v>46</v>
      </c>
      <c r="U193" s="44" t="s">
        <v>46</v>
      </c>
      <c r="V193" s="44" t="s">
        <v>46</v>
      </c>
      <c r="W193" s="44" t="s">
        <v>46</v>
      </c>
      <c r="X193" s="44" t="s">
        <v>10002</v>
      </c>
      <c r="Y193" s="44" t="s">
        <v>1169</v>
      </c>
      <c r="Z193" s="44" t="s">
        <v>1044</v>
      </c>
      <c r="AA193" s="44" t="s">
        <v>46</v>
      </c>
    </row>
    <row r="194" spans="1:27">
      <c r="A194" s="44" t="s">
        <v>8951</v>
      </c>
      <c r="B194" s="44" t="s">
        <v>9807</v>
      </c>
      <c r="C194" s="44" t="s">
        <v>1007</v>
      </c>
      <c r="D194" s="44" t="s">
        <v>10013</v>
      </c>
      <c r="E194" s="44" t="s">
        <v>10014</v>
      </c>
      <c r="F194" s="44" t="s">
        <v>10015</v>
      </c>
      <c r="G194" s="44" t="s">
        <v>10016</v>
      </c>
      <c r="H194" s="44" t="s">
        <v>46</v>
      </c>
      <c r="I194" s="44">
        <v>79900</v>
      </c>
      <c r="J194" s="44" t="s">
        <v>9293</v>
      </c>
      <c r="K194" s="44">
        <v>79900</v>
      </c>
      <c r="L194" s="44" t="s">
        <v>46</v>
      </c>
      <c r="M194" s="44" t="s">
        <v>71</v>
      </c>
      <c r="N194" s="44" t="s">
        <v>38</v>
      </c>
      <c r="O194" s="44" t="s">
        <v>46</v>
      </c>
      <c r="P194" s="44" t="s">
        <v>8967</v>
      </c>
      <c r="Q194" s="44" t="s">
        <v>8957</v>
      </c>
      <c r="R194" s="44" t="s">
        <v>8957</v>
      </c>
      <c r="S194" s="44" t="s">
        <v>8957</v>
      </c>
      <c r="T194" s="44" t="s">
        <v>46</v>
      </c>
      <c r="U194" s="44" t="s">
        <v>46</v>
      </c>
      <c r="V194" s="44" t="s">
        <v>46</v>
      </c>
      <c r="W194" s="44" t="s">
        <v>46</v>
      </c>
      <c r="X194" s="44" t="s">
        <v>10017</v>
      </c>
      <c r="Y194" s="44" t="s">
        <v>1169</v>
      </c>
      <c r="Z194" s="44" t="s">
        <v>1044</v>
      </c>
      <c r="AA194" s="44" t="s">
        <v>46</v>
      </c>
    </row>
    <row r="195" spans="1:27">
      <c r="A195" s="44" t="s">
        <v>8951</v>
      </c>
      <c r="B195" s="44" t="s">
        <v>9807</v>
      </c>
      <c r="C195" s="44" t="s">
        <v>1007</v>
      </c>
      <c r="D195" s="44" t="s">
        <v>10018</v>
      </c>
      <c r="E195" s="44" t="s">
        <v>10019</v>
      </c>
      <c r="F195" s="44" t="s">
        <v>10020</v>
      </c>
      <c r="G195" s="44" t="s">
        <v>10021</v>
      </c>
      <c r="H195" s="44" t="s">
        <v>46</v>
      </c>
      <c r="I195" s="44">
        <v>60900</v>
      </c>
      <c r="J195" s="44" t="s">
        <v>9854</v>
      </c>
      <c r="K195" s="44">
        <v>60900</v>
      </c>
      <c r="L195" s="44" t="s">
        <v>46</v>
      </c>
      <c r="M195" s="44" t="s">
        <v>71</v>
      </c>
      <c r="N195" s="44" t="s">
        <v>38</v>
      </c>
      <c r="O195" s="44" t="s">
        <v>46</v>
      </c>
      <c r="P195" s="44" t="s">
        <v>8956</v>
      </c>
      <c r="Q195" s="44" t="s">
        <v>8957</v>
      </c>
      <c r="R195" s="44" t="s">
        <v>8957</v>
      </c>
      <c r="S195" s="44" t="s">
        <v>8957</v>
      </c>
      <c r="T195" s="44" t="s">
        <v>46</v>
      </c>
      <c r="U195" s="44" t="s">
        <v>46</v>
      </c>
      <c r="V195" s="44" t="s">
        <v>46</v>
      </c>
      <c r="W195" s="44" t="s">
        <v>46</v>
      </c>
      <c r="X195" s="44" t="s">
        <v>10022</v>
      </c>
      <c r="Y195" s="44" t="s">
        <v>1169</v>
      </c>
      <c r="Z195" s="44" t="s">
        <v>1044</v>
      </c>
      <c r="AA195" s="44" t="s">
        <v>46</v>
      </c>
    </row>
    <row r="196" spans="1:27">
      <c r="A196" s="44" t="s">
        <v>8951</v>
      </c>
      <c r="B196" s="44" t="s">
        <v>9807</v>
      </c>
      <c r="C196" s="44" t="s">
        <v>1007</v>
      </c>
      <c r="D196" s="44" t="s">
        <v>10023</v>
      </c>
      <c r="E196" s="44" t="s">
        <v>10024</v>
      </c>
      <c r="F196" s="44" t="s">
        <v>10025</v>
      </c>
      <c r="G196" s="44" t="s">
        <v>10026</v>
      </c>
      <c r="H196" s="44" t="s">
        <v>46</v>
      </c>
      <c r="I196" s="44">
        <v>84900</v>
      </c>
      <c r="J196" s="44" t="s">
        <v>10027</v>
      </c>
      <c r="K196" s="44">
        <v>84900</v>
      </c>
      <c r="L196" s="44" t="s">
        <v>46</v>
      </c>
      <c r="M196" s="44" t="s">
        <v>71</v>
      </c>
      <c r="N196" s="44" t="s">
        <v>38</v>
      </c>
      <c r="O196" s="44" t="s">
        <v>46</v>
      </c>
      <c r="P196" s="44" t="s">
        <v>8956</v>
      </c>
      <c r="Q196" s="44" t="s">
        <v>8957</v>
      </c>
      <c r="R196" s="44" t="s">
        <v>8957</v>
      </c>
      <c r="S196" s="44" t="s">
        <v>8957</v>
      </c>
      <c r="T196" s="44" t="s">
        <v>46</v>
      </c>
      <c r="U196" s="44" t="s">
        <v>46</v>
      </c>
      <c r="V196" s="44" t="s">
        <v>46</v>
      </c>
      <c r="W196" s="44" t="s">
        <v>46</v>
      </c>
      <c r="X196" s="44" t="s">
        <v>10002</v>
      </c>
      <c r="Y196" s="44" t="s">
        <v>1169</v>
      </c>
      <c r="Z196" s="44" t="s">
        <v>1044</v>
      </c>
      <c r="AA196" s="44" t="s">
        <v>46</v>
      </c>
    </row>
    <row r="197" spans="1:27">
      <c r="A197" s="44" t="s">
        <v>8951</v>
      </c>
      <c r="B197" s="44" t="s">
        <v>9807</v>
      </c>
      <c r="C197" s="44" t="s">
        <v>1007</v>
      </c>
      <c r="D197" s="44" t="s">
        <v>10028</v>
      </c>
      <c r="E197" s="44" t="s">
        <v>10029</v>
      </c>
      <c r="F197" s="44" t="s">
        <v>10030</v>
      </c>
      <c r="G197" s="44" t="s">
        <v>10031</v>
      </c>
      <c r="H197" s="44" t="s">
        <v>46</v>
      </c>
      <c r="I197" s="44">
        <v>114900</v>
      </c>
      <c r="J197" s="44" t="s">
        <v>10032</v>
      </c>
      <c r="K197" s="44">
        <v>114900</v>
      </c>
      <c r="L197" s="44" t="s">
        <v>46</v>
      </c>
      <c r="M197" s="44" t="s">
        <v>71</v>
      </c>
      <c r="N197" s="44" t="s">
        <v>38</v>
      </c>
      <c r="O197" s="44" t="s">
        <v>46</v>
      </c>
      <c r="P197" s="44" t="s">
        <v>8956</v>
      </c>
      <c r="Q197" s="44" t="s">
        <v>8957</v>
      </c>
      <c r="R197" s="44" t="s">
        <v>8957</v>
      </c>
      <c r="S197" s="44" t="s">
        <v>8957</v>
      </c>
      <c r="T197" s="44" t="s">
        <v>46</v>
      </c>
      <c r="U197" s="44" t="s">
        <v>46</v>
      </c>
      <c r="V197" s="44" t="s">
        <v>46</v>
      </c>
      <c r="W197" s="44" t="s">
        <v>46</v>
      </c>
      <c r="X197" s="44" t="s">
        <v>10017</v>
      </c>
      <c r="Y197" s="44" t="s">
        <v>1169</v>
      </c>
      <c r="Z197" s="44" t="s">
        <v>1044</v>
      </c>
      <c r="AA197" s="44" t="s">
        <v>46</v>
      </c>
    </row>
    <row r="198" spans="1:27">
      <c r="A198" s="44" t="s">
        <v>8951</v>
      </c>
      <c r="B198" s="44" t="s">
        <v>9807</v>
      </c>
      <c r="C198" s="44" t="s">
        <v>1007</v>
      </c>
      <c r="D198" s="44" t="s">
        <v>10033</v>
      </c>
      <c r="E198" s="44" t="s">
        <v>10034</v>
      </c>
      <c r="F198" s="44" t="s">
        <v>10035</v>
      </c>
      <c r="G198" s="44" t="s">
        <v>10036</v>
      </c>
      <c r="H198" s="44" t="s">
        <v>46</v>
      </c>
      <c r="I198" s="44">
        <v>129900</v>
      </c>
      <c r="J198" s="44" t="s">
        <v>10037</v>
      </c>
      <c r="K198" s="44">
        <v>129900</v>
      </c>
      <c r="L198" s="44" t="s">
        <v>46</v>
      </c>
      <c r="M198" s="44" t="s">
        <v>71</v>
      </c>
      <c r="N198" s="44" t="s">
        <v>38</v>
      </c>
      <c r="O198" s="44" t="s">
        <v>46</v>
      </c>
      <c r="P198" s="44" t="s">
        <v>10038</v>
      </c>
      <c r="Q198" s="44" t="s">
        <v>8957</v>
      </c>
      <c r="R198" s="44" t="s">
        <v>8957</v>
      </c>
      <c r="S198" s="44" t="s">
        <v>8957</v>
      </c>
      <c r="T198" s="44" t="s">
        <v>46</v>
      </c>
      <c r="U198" s="44" t="s">
        <v>46</v>
      </c>
      <c r="V198" s="44" t="s">
        <v>46</v>
      </c>
      <c r="W198" s="44" t="s">
        <v>46</v>
      </c>
      <c r="X198" s="44" t="s">
        <v>10002</v>
      </c>
      <c r="Y198" s="44" t="s">
        <v>1169</v>
      </c>
      <c r="Z198" s="44" t="s">
        <v>1044</v>
      </c>
      <c r="AA198" s="44" t="s">
        <v>46</v>
      </c>
    </row>
    <row r="199" spans="1:27">
      <c r="A199" s="44" t="s">
        <v>8951</v>
      </c>
      <c r="B199" s="44" t="s">
        <v>9807</v>
      </c>
      <c r="C199" s="44" t="s">
        <v>1007</v>
      </c>
      <c r="D199" s="44" t="s">
        <v>10039</v>
      </c>
      <c r="E199" s="44" t="s">
        <v>10040</v>
      </c>
      <c r="F199" s="44" t="s">
        <v>10041</v>
      </c>
      <c r="G199" s="44" t="s">
        <v>10042</v>
      </c>
      <c r="H199" s="44" t="s">
        <v>46</v>
      </c>
      <c r="I199" s="44">
        <v>164900</v>
      </c>
      <c r="J199" s="44" t="s">
        <v>10043</v>
      </c>
      <c r="K199" s="44">
        <v>164900</v>
      </c>
      <c r="L199" s="44" t="s">
        <v>46</v>
      </c>
      <c r="M199" s="44" t="s">
        <v>71</v>
      </c>
      <c r="N199" s="44" t="s">
        <v>38</v>
      </c>
      <c r="O199" s="44" t="s">
        <v>46</v>
      </c>
      <c r="P199" s="44" t="s">
        <v>10038</v>
      </c>
      <c r="Q199" s="44" t="s">
        <v>8957</v>
      </c>
      <c r="R199" s="44" t="s">
        <v>8957</v>
      </c>
      <c r="S199" s="44" t="s">
        <v>8957</v>
      </c>
      <c r="T199" s="44" t="s">
        <v>46</v>
      </c>
      <c r="U199" s="44" t="s">
        <v>46</v>
      </c>
      <c r="V199" s="44" t="s">
        <v>46</v>
      </c>
      <c r="W199" s="44" t="s">
        <v>46</v>
      </c>
      <c r="X199" s="44" t="s">
        <v>10017</v>
      </c>
      <c r="Y199" s="44" t="s">
        <v>1169</v>
      </c>
      <c r="Z199" s="44" t="s">
        <v>1044</v>
      </c>
      <c r="AA199" s="44" t="s">
        <v>46</v>
      </c>
    </row>
    <row r="200" spans="1:27">
      <c r="A200" s="44" t="s">
        <v>8951</v>
      </c>
      <c r="B200" s="44" t="s">
        <v>9807</v>
      </c>
      <c r="C200" s="44" t="s">
        <v>1670</v>
      </c>
      <c r="D200" s="44" t="s">
        <v>10044</v>
      </c>
      <c r="E200" s="44" t="s">
        <v>10045</v>
      </c>
      <c r="F200" s="44" t="s">
        <v>10046</v>
      </c>
      <c r="G200" s="44" t="s">
        <v>10047</v>
      </c>
      <c r="H200" s="44" t="s">
        <v>46</v>
      </c>
      <c r="I200" s="44">
        <v>59900</v>
      </c>
      <c r="J200" s="44" t="s">
        <v>10012</v>
      </c>
      <c r="K200" s="44">
        <v>59900</v>
      </c>
      <c r="L200" s="44" t="s">
        <v>46</v>
      </c>
      <c r="M200" s="44" t="s">
        <v>71</v>
      </c>
      <c r="N200" s="44" t="s">
        <v>38</v>
      </c>
      <c r="O200" s="44" t="s">
        <v>46</v>
      </c>
      <c r="P200" s="44" t="s">
        <v>8967</v>
      </c>
      <c r="Q200" s="44" t="s">
        <v>8957</v>
      </c>
      <c r="R200" s="44" t="s">
        <v>8957</v>
      </c>
      <c r="S200" s="44" t="s">
        <v>8957</v>
      </c>
      <c r="T200" s="44" t="s">
        <v>46</v>
      </c>
      <c r="U200" s="44" t="s">
        <v>46</v>
      </c>
      <c r="V200" s="44" t="s">
        <v>46</v>
      </c>
      <c r="W200" s="44" t="s">
        <v>46</v>
      </c>
      <c r="X200" s="44" t="s">
        <v>10048</v>
      </c>
      <c r="Y200" s="44" t="s">
        <v>1169</v>
      </c>
      <c r="Z200" s="44" t="s">
        <v>1143</v>
      </c>
      <c r="AA200" s="44" t="s">
        <v>46</v>
      </c>
    </row>
    <row r="201" spans="1:27">
      <c r="A201" s="44" t="s">
        <v>8951</v>
      </c>
      <c r="B201" s="44" t="s">
        <v>9807</v>
      </c>
      <c r="C201" s="44" t="s">
        <v>1670</v>
      </c>
      <c r="D201" s="44" t="s">
        <v>10049</v>
      </c>
      <c r="E201" s="44" t="s">
        <v>10050</v>
      </c>
      <c r="F201" s="44" t="s">
        <v>10051</v>
      </c>
      <c r="G201" s="44" t="s">
        <v>10052</v>
      </c>
      <c r="H201" s="44" t="s">
        <v>46</v>
      </c>
      <c r="I201" s="44">
        <v>84900</v>
      </c>
      <c r="J201" s="44" t="s">
        <v>10027</v>
      </c>
      <c r="K201" s="44">
        <v>84900</v>
      </c>
      <c r="L201" s="44" t="s">
        <v>46</v>
      </c>
      <c r="M201" s="44" t="s">
        <v>71</v>
      </c>
      <c r="N201" s="44" t="s">
        <v>38</v>
      </c>
      <c r="O201" s="44" t="s">
        <v>46</v>
      </c>
      <c r="P201" s="44" t="s">
        <v>8956</v>
      </c>
      <c r="Q201" s="44" t="s">
        <v>8957</v>
      </c>
      <c r="R201" s="44" t="s">
        <v>8957</v>
      </c>
      <c r="S201" s="44" t="s">
        <v>8957</v>
      </c>
      <c r="T201" s="44" t="s">
        <v>46</v>
      </c>
      <c r="U201" s="44" t="s">
        <v>46</v>
      </c>
      <c r="V201" s="44" t="s">
        <v>46</v>
      </c>
      <c r="W201" s="44" t="s">
        <v>46</v>
      </c>
      <c r="X201" s="44" t="s">
        <v>10048</v>
      </c>
      <c r="Y201" s="44" t="s">
        <v>1169</v>
      </c>
      <c r="Z201" s="44" t="s">
        <v>1143</v>
      </c>
      <c r="AA201" s="44" t="s">
        <v>46</v>
      </c>
    </row>
    <row r="202" spans="1:27">
      <c r="A202" s="44" t="s">
        <v>8951</v>
      </c>
      <c r="B202" s="44" t="s">
        <v>9807</v>
      </c>
      <c r="C202" s="44" t="s">
        <v>1670</v>
      </c>
      <c r="D202" s="44" t="s">
        <v>10053</v>
      </c>
      <c r="E202" s="44" t="s">
        <v>10054</v>
      </c>
      <c r="F202" s="44" t="s">
        <v>10055</v>
      </c>
      <c r="G202" s="44" t="s">
        <v>10056</v>
      </c>
      <c r="H202" s="44" t="s">
        <v>46</v>
      </c>
      <c r="I202" s="44">
        <v>129900</v>
      </c>
      <c r="J202" s="44" t="s">
        <v>10037</v>
      </c>
      <c r="K202" s="44">
        <v>129900</v>
      </c>
      <c r="L202" s="44" t="s">
        <v>46</v>
      </c>
      <c r="M202" s="44" t="s">
        <v>71</v>
      </c>
      <c r="N202" s="44" t="s">
        <v>38</v>
      </c>
      <c r="O202" s="44" t="s">
        <v>46</v>
      </c>
      <c r="P202" s="44" t="s">
        <v>10038</v>
      </c>
      <c r="Q202" s="44" t="s">
        <v>8957</v>
      </c>
      <c r="R202" s="44" t="s">
        <v>8957</v>
      </c>
      <c r="S202" s="44" t="s">
        <v>8957</v>
      </c>
      <c r="T202" s="44" t="s">
        <v>46</v>
      </c>
      <c r="U202" s="44" t="s">
        <v>46</v>
      </c>
      <c r="V202" s="44" t="s">
        <v>46</v>
      </c>
      <c r="W202" s="44" t="s">
        <v>46</v>
      </c>
      <c r="X202" s="44" t="s">
        <v>10048</v>
      </c>
      <c r="Y202" s="44" t="s">
        <v>1169</v>
      </c>
      <c r="Z202" s="44" t="s">
        <v>1143</v>
      </c>
      <c r="AA202" s="44" t="s">
        <v>46</v>
      </c>
    </row>
    <row r="203" spans="1:27">
      <c r="A203" s="44" t="s">
        <v>8951</v>
      </c>
      <c r="B203" s="44" t="s">
        <v>9807</v>
      </c>
      <c r="C203" s="44" t="s">
        <v>1670</v>
      </c>
      <c r="D203" s="44" t="s">
        <v>10057</v>
      </c>
      <c r="E203" s="44" t="s">
        <v>10058</v>
      </c>
      <c r="F203" s="44" t="s">
        <v>10059</v>
      </c>
      <c r="G203" s="44" t="s">
        <v>10060</v>
      </c>
      <c r="H203" s="44" t="s">
        <v>46</v>
      </c>
      <c r="I203" s="44">
        <v>199900</v>
      </c>
      <c r="J203" s="44" t="s">
        <v>10061</v>
      </c>
      <c r="K203" s="44">
        <v>199900</v>
      </c>
      <c r="L203" s="44" t="s">
        <v>46</v>
      </c>
      <c r="M203" s="44" t="s">
        <v>71</v>
      </c>
      <c r="N203" s="44" t="s">
        <v>38</v>
      </c>
      <c r="O203" s="44" t="s">
        <v>46</v>
      </c>
      <c r="P203" s="44" t="s">
        <v>10062</v>
      </c>
      <c r="Q203" s="44" t="s">
        <v>8957</v>
      </c>
      <c r="R203" s="44" t="s">
        <v>8957</v>
      </c>
      <c r="S203" s="44" t="s">
        <v>8957</v>
      </c>
      <c r="T203" s="44" t="s">
        <v>46</v>
      </c>
      <c r="U203" s="44" t="s">
        <v>46</v>
      </c>
      <c r="V203" s="44" t="s">
        <v>46</v>
      </c>
      <c r="W203" s="44" t="s">
        <v>46</v>
      </c>
      <c r="X203" s="44" t="s">
        <v>10048</v>
      </c>
      <c r="Y203" s="44" t="s">
        <v>1169</v>
      </c>
      <c r="Z203" s="44" t="s">
        <v>1143</v>
      </c>
      <c r="AA203" s="44" t="s">
        <v>46</v>
      </c>
    </row>
    <row r="204" spans="1:27">
      <c r="A204" s="44" t="s">
        <v>8951</v>
      </c>
      <c r="B204" s="44" t="s">
        <v>9807</v>
      </c>
      <c r="C204" s="44" t="s">
        <v>1670</v>
      </c>
      <c r="D204" s="44" t="s">
        <v>10063</v>
      </c>
      <c r="E204" s="44" t="s">
        <v>10064</v>
      </c>
      <c r="F204" s="44" t="s">
        <v>10065</v>
      </c>
      <c r="G204" s="44" t="s">
        <v>10066</v>
      </c>
      <c r="H204" s="44" t="s">
        <v>46</v>
      </c>
      <c r="I204" s="44">
        <v>16900</v>
      </c>
      <c r="J204" s="44" t="s">
        <v>9393</v>
      </c>
      <c r="K204" s="44">
        <v>16900</v>
      </c>
      <c r="L204" s="44" t="s">
        <v>46</v>
      </c>
      <c r="M204" s="44" t="s">
        <v>71</v>
      </c>
      <c r="N204" s="44" t="s">
        <v>38</v>
      </c>
      <c r="O204" s="44" t="s">
        <v>46</v>
      </c>
      <c r="P204" s="44" t="s">
        <v>9022</v>
      </c>
      <c r="Q204" s="44" t="s">
        <v>8957</v>
      </c>
      <c r="R204" s="44" t="s">
        <v>8957</v>
      </c>
      <c r="S204" s="44" t="s">
        <v>8957</v>
      </c>
      <c r="T204" s="44" t="s">
        <v>46</v>
      </c>
      <c r="U204" s="44" t="s">
        <v>46</v>
      </c>
      <c r="V204" s="44" t="s">
        <v>46</v>
      </c>
      <c r="W204" s="44" t="s">
        <v>46</v>
      </c>
      <c r="X204" s="44" t="s">
        <v>10067</v>
      </c>
      <c r="Y204" s="44" t="s">
        <v>1169</v>
      </c>
      <c r="Z204" s="44" t="s">
        <v>1143</v>
      </c>
      <c r="AA204" s="44" t="s">
        <v>46</v>
      </c>
    </row>
    <row r="205" spans="1:27">
      <c r="A205" s="44" t="s">
        <v>8951</v>
      </c>
      <c r="B205" s="44" t="s">
        <v>9807</v>
      </c>
      <c r="C205" s="44" t="s">
        <v>1670</v>
      </c>
      <c r="D205" s="44" t="s">
        <v>10068</v>
      </c>
      <c r="E205" s="44" t="s">
        <v>10069</v>
      </c>
      <c r="F205" s="44" t="s">
        <v>10070</v>
      </c>
      <c r="G205" s="44" t="s">
        <v>10071</v>
      </c>
      <c r="H205" s="44" t="s">
        <v>46</v>
      </c>
      <c r="I205" s="44">
        <v>18900</v>
      </c>
      <c r="J205" s="44" t="s">
        <v>9064</v>
      </c>
      <c r="K205" s="44">
        <v>18900</v>
      </c>
      <c r="L205" s="44" t="s">
        <v>46</v>
      </c>
      <c r="M205" s="44" t="s">
        <v>71</v>
      </c>
      <c r="N205" s="44" t="s">
        <v>38</v>
      </c>
      <c r="O205" s="44" t="s">
        <v>46</v>
      </c>
      <c r="P205" s="44" t="s">
        <v>9084</v>
      </c>
      <c r="Q205" s="44" t="s">
        <v>8957</v>
      </c>
      <c r="R205" s="44" t="s">
        <v>8957</v>
      </c>
      <c r="S205" s="44" t="s">
        <v>8957</v>
      </c>
      <c r="T205" s="44" t="s">
        <v>46</v>
      </c>
      <c r="U205" s="44" t="s">
        <v>46</v>
      </c>
      <c r="V205" s="44" t="s">
        <v>46</v>
      </c>
      <c r="W205" s="44" t="s">
        <v>46</v>
      </c>
      <c r="X205" s="44" t="s">
        <v>10067</v>
      </c>
      <c r="Y205" s="44" t="s">
        <v>1169</v>
      </c>
      <c r="Z205" s="44" t="s">
        <v>1143</v>
      </c>
      <c r="AA205" s="44" t="s">
        <v>46</v>
      </c>
    </row>
    <row r="206" spans="1:27">
      <c r="A206" s="44" t="s">
        <v>8951</v>
      </c>
      <c r="B206" s="44" t="s">
        <v>9807</v>
      </c>
      <c r="C206" s="44" t="s">
        <v>1670</v>
      </c>
      <c r="D206" s="44" t="s">
        <v>10072</v>
      </c>
      <c r="E206" s="44" t="s">
        <v>10073</v>
      </c>
      <c r="F206" s="44" t="s">
        <v>10074</v>
      </c>
      <c r="G206" s="44" t="s">
        <v>10075</v>
      </c>
      <c r="H206" s="44" t="s">
        <v>46</v>
      </c>
      <c r="I206" s="44">
        <v>28900</v>
      </c>
      <c r="J206" s="44" t="s">
        <v>10076</v>
      </c>
      <c r="K206" s="44">
        <v>28900</v>
      </c>
      <c r="L206" s="44" t="s">
        <v>46</v>
      </c>
      <c r="M206" s="44" t="s">
        <v>71</v>
      </c>
      <c r="N206" s="44" t="s">
        <v>38</v>
      </c>
      <c r="O206" s="44" t="s">
        <v>46</v>
      </c>
      <c r="P206" s="44" t="s">
        <v>8967</v>
      </c>
      <c r="Q206" s="44" t="s">
        <v>8957</v>
      </c>
      <c r="R206" s="44" t="s">
        <v>8957</v>
      </c>
      <c r="S206" s="44" t="s">
        <v>8957</v>
      </c>
      <c r="T206" s="44" t="s">
        <v>46</v>
      </c>
      <c r="U206" s="44" t="s">
        <v>46</v>
      </c>
      <c r="V206" s="44" t="s">
        <v>46</v>
      </c>
      <c r="W206" s="44" t="s">
        <v>46</v>
      </c>
      <c r="X206" s="44" t="s">
        <v>10077</v>
      </c>
      <c r="Y206" s="44" t="s">
        <v>1169</v>
      </c>
      <c r="Z206" s="44" t="s">
        <v>1143</v>
      </c>
      <c r="AA206" s="44" t="s">
        <v>46</v>
      </c>
    </row>
    <row r="207" spans="1:27">
      <c r="A207" s="44" t="s">
        <v>8951</v>
      </c>
      <c r="B207" s="44" t="s">
        <v>9807</v>
      </c>
      <c r="C207" s="44" t="s">
        <v>1670</v>
      </c>
      <c r="D207" s="44" t="s">
        <v>10078</v>
      </c>
      <c r="E207" s="44" t="s">
        <v>10079</v>
      </c>
      <c r="F207" s="44" t="s">
        <v>10080</v>
      </c>
      <c r="G207" s="44" t="s">
        <v>10081</v>
      </c>
      <c r="H207" s="44" t="s">
        <v>46</v>
      </c>
      <c r="I207" s="44">
        <v>39900</v>
      </c>
      <c r="J207" s="44" t="s">
        <v>10082</v>
      </c>
      <c r="K207" s="44">
        <v>39900</v>
      </c>
      <c r="L207" s="44" t="s">
        <v>46</v>
      </c>
      <c r="M207" s="44" t="s">
        <v>71</v>
      </c>
      <c r="N207" s="44" t="s">
        <v>38</v>
      </c>
      <c r="O207" s="44" t="s">
        <v>46</v>
      </c>
      <c r="P207" s="44" t="s">
        <v>8956</v>
      </c>
      <c r="Q207" s="44" t="s">
        <v>8957</v>
      </c>
      <c r="R207" s="44" t="s">
        <v>8957</v>
      </c>
      <c r="S207" s="44" t="s">
        <v>8957</v>
      </c>
      <c r="T207" s="44" t="s">
        <v>46</v>
      </c>
      <c r="U207" s="44" t="s">
        <v>46</v>
      </c>
      <c r="V207" s="44" t="s">
        <v>46</v>
      </c>
      <c r="W207" s="44" t="s">
        <v>46</v>
      </c>
      <c r="X207" s="44" t="s">
        <v>10077</v>
      </c>
      <c r="Y207" s="44" t="s">
        <v>1169</v>
      </c>
      <c r="Z207" s="44" t="s">
        <v>1143</v>
      </c>
      <c r="AA207" s="44" t="s">
        <v>46</v>
      </c>
    </row>
    <row r="208" spans="1:27">
      <c r="A208" s="44" t="s">
        <v>8951</v>
      </c>
      <c r="B208" s="44" t="s">
        <v>9807</v>
      </c>
      <c r="C208" s="44" t="s">
        <v>1670</v>
      </c>
      <c r="D208" s="44" t="s">
        <v>10083</v>
      </c>
      <c r="E208" s="44" t="s">
        <v>10084</v>
      </c>
      <c r="F208" s="44" t="s">
        <v>10085</v>
      </c>
      <c r="G208" s="44" t="s">
        <v>10086</v>
      </c>
      <c r="H208" s="44" t="s">
        <v>46</v>
      </c>
      <c r="I208" s="44">
        <v>54900</v>
      </c>
      <c r="J208" s="44" t="s">
        <v>10007</v>
      </c>
      <c r="K208" s="44">
        <v>54900</v>
      </c>
      <c r="L208" s="44" t="s">
        <v>46</v>
      </c>
      <c r="M208" s="44" t="s">
        <v>71</v>
      </c>
      <c r="N208" s="44" t="s">
        <v>38</v>
      </c>
      <c r="O208" s="44" t="s">
        <v>46</v>
      </c>
      <c r="P208" s="44" t="s">
        <v>9103</v>
      </c>
      <c r="Q208" s="44" t="s">
        <v>8957</v>
      </c>
      <c r="R208" s="44" t="s">
        <v>8957</v>
      </c>
      <c r="S208" s="44" t="s">
        <v>8957</v>
      </c>
      <c r="T208" s="44" t="s">
        <v>46</v>
      </c>
      <c r="U208" s="44" t="s">
        <v>46</v>
      </c>
      <c r="V208" s="44" t="s">
        <v>46</v>
      </c>
      <c r="W208" s="44" t="s">
        <v>46</v>
      </c>
      <c r="X208" s="44" t="s">
        <v>10077</v>
      </c>
      <c r="Y208" s="44" t="s">
        <v>1169</v>
      </c>
      <c r="Z208" s="44" t="s">
        <v>1143</v>
      </c>
      <c r="AA208" s="44" t="s">
        <v>46</v>
      </c>
    </row>
    <row r="209" spans="1:27">
      <c r="A209" s="44" t="s">
        <v>8951</v>
      </c>
      <c r="B209" s="44" t="s">
        <v>9807</v>
      </c>
      <c r="C209" s="44" t="s">
        <v>1670</v>
      </c>
      <c r="D209" s="44" t="s">
        <v>10087</v>
      </c>
      <c r="E209" s="44" t="s">
        <v>10088</v>
      </c>
      <c r="F209" s="44" t="s">
        <v>10089</v>
      </c>
      <c r="G209" s="44" t="s">
        <v>10090</v>
      </c>
      <c r="H209" s="44" t="s">
        <v>46</v>
      </c>
      <c r="I209" s="44">
        <v>99900</v>
      </c>
      <c r="J209" s="44" t="s">
        <v>10091</v>
      </c>
      <c r="K209" s="44">
        <v>99900</v>
      </c>
      <c r="L209" s="44" t="s">
        <v>46</v>
      </c>
      <c r="M209" s="44" t="s">
        <v>71</v>
      </c>
      <c r="N209" s="44" t="s">
        <v>38</v>
      </c>
      <c r="O209" s="44" t="s">
        <v>46</v>
      </c>
      <c r="P209" s="44" t="s">
        <v>8994</v>
      </c>
      <c r="Q209" s="44" t="s">
        <v>8957</v>
      </c>
      <c r="R209" s="44" t="s">
        <v>8957</v>
      </c>
      <c r="S209" s="44" t="s">
        <v>8957</v>
      </c>
      <c r="T209" s="44" t="s">
        <v>46</v>
      </c>
      <c r="U209" s="44" t="s">
        <v>46</v>
      </c>
      <c r="V209" s="44" t="s">
        <v>46</v>
      </c>
      <c r="W209" s="44" t="s">
        <v>46</v>
      </c>
      <c r="X209" s="44" t="s">
        <v>10077</v>
      </c>
      <c r="Y209" s="44" t="s">
        <v>1169</v>
      </c>
      <c r="Z209" s="44" t="s">
        <v>1143</v>
      </c>
      <c r="AA209" s="44" t="s">
        <v>46</v>
      </c>
    </row>
    <row r="210" spans="1:27">
      <c r="A210" s="44" t="s">
        <v>8951</v>
      </c>
      <c r="B210" s="44" t="s">
        <v>7813</v>
      </c>
      <c r="C210" s="44" t="s">
        <v>1327</v>
      </c>
      <c r="D210" s="44" t="s">
        <v>10092</v>
      </c>
      <c r="E210" s="44" t="s">
        <v>10093</v>
      </c>
      <c r="F210" s="44" t="s">
        <v>10094</v>
      </c>
      <c r="G210" s="44" t="s">
        <v>10095</v>
      </c>
      <c r="H210" s="44" t="s">
        <v>46</v>
      </c>
      <c r="I210" s="44">
        <v>2988</v>
      </c>
      <c r="J210" s="44" t="s">
        <v>10096</v>
      </c>
      <c r="K210" s="44">
        <v>2988</v>
      </c>
      <c r="L210" s="44" t="s">
        <v>46</v>
      </c>
      <c r="M210" s="44" t="s">
        <v>71</v>
      </c>
      <c r="N210" s="44" t="s">
        <v>38</v>
      </c>
      <c r="O210" s="44" t="s">
        <v>9057</v>
      </c>
      <c r="P210" s="44" t="s">
        <v>9109</v>
      </c>
      <c r="Q210" s="44" t="s">
        <v>46</v>
      </c>
      <c r="R210" s="44" t="s">
        <v>46</v>
      </c>
      <c r="S210" s="44" t="s">
        <v>46</v>
      </c>
      <c r="T210" s="44" t="s">
        <v>46</v>
      </c>
      <c r="U210" s="44" t="s">
        <v>46</v>
      </c>
      <c r="V210" s="44" t="s">
        <v>46</v>
      </c>
      <c r="W210" s="44" t="s">
        <v>10097</v>
      </c>
      <c r="X210" s="44" t="s">
        <v>10098</v>
      </c>
      <c r="Y210" s="44" t="s">
        <v>48</v>
      </c>
      <c r="Z210" s="44" t="s">
        <v>44</v>
      </c>
      <c r="AA210" s="44" t="s">
        <v>46</v>
      </c>
    </row>
    <row r="211" spans="1:27">
      <c r="A211" s="44" t="s">
        <v>8951</v>
      </c>
      <c r="B211" s="44" t="s">
        <v>7813</v>
      </c>
      <c r="C211" s="44" t="s">
        <v>1529</v>
      </c>
      <c r="D211" s="44" t="s">
        <v>10099</v>
      </c>
      <c r="E211" s="44" t="s">
        <v>10100</v>
      </c>
      <c r="F211" s="44" t="s">
        <v>10101</v>
      </c>
      <c r="G211" s="44" t="s">
        <v>10102</v>
      </c>
      <c r="H211" s="44" t="s">
        <v>46</v>
      </c>
      <c r="I211" s="44">
        <v>3188</v>
      </c>
      <c r="J211" s="44" t="s">
        <v>46</v>
      </c>
      <c r="K211" s="44">
        <v>3188</v>
      </c>
      <c r="L211" s="44" t="s">
        <v>46</v>
      </c>
      <c r="M211" s="44" t="s">
        <v>71</v>
      </c>
      <c r="N211" s="44" t="s">
        <v>38</v>
      </c>
      <c r="O211" s="44" t="s">
        <v>46</v>
      </c>
      <c r="P211" s="44" t="s">
        <v>9109</v>
      </c>
      <c r="Q211" s="44" t="s">
        <v>46</v>
      </c>
      <c r="R211" s="44" t="s">
        <v>46</v>
      </c>
      <c r="S211" s="44" t="s">
        <v>46</v>
      </c>
      <c r="T211" s="44" t="s">
        <v>46</v>
      </c>
      <c r="U211" s="44" t="s">
        <v>46</v>
      </c>
      <c r="V211" s="44" t="s">
        <v>46</v>
      </c>
      <c r="W211" s="44" t="s">
        <v>46</v>
      </c>
      <c r="X211" s="44" t="s">
        <v>10103</v>
      </c>
      <c r="Y211" s="44" t="s">
        <v>48</v>
      </c>
      <c r="Z211" s="44" t="s">
        <v>44</v>
      </c>
      <c r="AA211" s="44" t="s">
        <v>46</v>
      </c>
    </row>
    <row r="212" spans="1:27">
      <c r="A212" s="44" t="s">
        <v>8951</v>
      </c>
      <c r="B212" s="44" t="s">
        <v>7813</v>
      </c>
      <c r="C212" s="44" t="s">
        <v>1529</v>
      </c>
      <c r="D212" s="44" t="s">
        <v>10104</v>
      </c>
      <c r="E212" s="44" t="s">
        <v>10105</v>
      </c>
      <c r="F212" s="44" t="s">
        <v>10106</v>
      </c>
      <c r="G212" s="44" t="s">
        <v>10107</v>
      </c>
      <c r="H212" s="44" t="s">
        <v>46</v>
      </c>
      <c r="I212" s="44">
        <v>2988</v>
      </c>
      <c r="J212" s="44" t="s">
        <v>46</v>
      </c>
      <c r="K212" s="44">
        <v>2988</v>
      </c>
      <c r="L212" s="44" t="s">
        <v>46</v>
      </c>
      <c r="M212" s="44" t="s">
        <v>71</v>
      </c>
      <c r="N212" s="44" t="s">
        <v>38</v>
      </c>
      <c r="O212" s="44" t="s">
        <v>46</v>
      </c>
      <c r="P212" s="44" t="s">
        <v>1336</v>
      </c>
      <c r="Q212" s="44" t="s">
        <v>46</v>
      </c>
      <c r="R212" s="44" t="s">
        <v>46</v>
      </c>
      <c r="S212" s="44" t="s">
        <v>46</v>
      </c>
      <c r="T212" s="44" t="s">
        <v>46</v>
      </c>
      <c r="U212" s="44" t="s">
        <v>46</v>
      </c>
      <c r="V212" s="44" t="s">
        <v>46</v>
      </c>
      <c r="W212" s="44" t="s">
        <v>46</v>
      </c>
      <c r="X212" s="44" t="s">
        <v>10108</v>
      </c>
      <c r="Y212" s="44" t="s">
        <v>48</v>
      </c>
      <c r="Z212" s="44" t="s">
        <v>44</v>
      </c>
      <c r="AA212" s="44" t="s">
        <v>46</v>
      </c>
    </row>
    <row r="213" spans="1:27">
      <c r="A213" s="44" t="s">
        <v>8951</v>
      </c>
      <c r="B213" s="44" t="s">
        <v>7813</v>
      </c>
      <c r="C213" s="44" t="s">
        <v>10109</v>
      </c>
      <c r="D213" s="44" t="s">
        <v>10110</v>
      </c>
      <c r="E213" s="44" t="s">
        <v>10111</v>
      </c>
      <c r="F213" s="44" t="s">
        <v>10112</v>
      </c>
      <c r="G213" s="44" t="s">
        <v>10113</v>
      </c>
      <c r="H213" s="44" t="s">
        <v>46</v>
      </c>
      <c r="I213" s="44">
        <v>2988</v>
      </c>
      <c r="J213" s="44" t="s">
        <v>46</v>
      </c>
      <c r="K213" s="44">
        <v>2988</v>
      </c>
      <c r="L213" s="44" t="s">
        <v>46</v>
      </c>
      <c r="M213" s="44" t="s">
        <v>71</v>
      </c>
      <c r="N213" s="44" t="s">
        <v>38</v>
      </c>
      <c r="O213" s="44" t="s">
        <v>46</v>
      </c>
      <c r="P213" s="44" t="s">
        <v>9109</v>
      </c>
      <c r="Q213" s="44" t="s">
        <v>46</v>
      </c>
      <c r="R213" s="44" t="s">
        <v>46</v>
      </c>
      <c r="S213" s="44" t="s">
        <v>46</v>
      </c>
      <c r="T213" s="44" t="s">
        <v>46</v>
      </c>
      <c r="U213" s="44" t="s">
        <v>46</v>
      </c>
      <c r="V213" s="44" t="s">
        <v>46</v>
      </c>
      <c r="W213" s="44" t="s">
        <v>46</v>
      </c>
      <c r="X213" s="44" t="s">
        <v>10114</v>
      </c>
      <c r="Y213" s="44" t="s">
        <v>48</v>
      </c>
      <c r="Z213" s="44" t="s">
        <v>44</v>
      </c>
      <c r="AA213" s="44" t="s">
        <v>46</v>
      </c>
    </row>
    <row r="214" spans="1:27">
      <c r="A214" s="44" t="s">
        <v>8951</v>
      </c>
      <c r="B214" s="44" t="s">
        <v>7813</v>
      </c>
      <c r="C214" s="44" t="s">
        <v>1327</v>
      </c>
      <c r="D214" s="44" t="s">
        <v>10115</v>
      </c>
      <c r="E214" s="44" t="s">
        <v>10116</v>
      </c>
      <c r="F214" s="44" t="s">
        <v>10117</v>
      </c>
      <c r="G214" s="44" t="s">
        <v>10118</v>
      </c>
      <c r="H214" s="44" t="s">
        <v>46</v>
      </c>
      <c r="I214" s="44">
        <v>3288</v>
      </c>
      <c r="J214" s="44" t="s">
        <v>46</v>
      </c>
      <c r="K214" s="44">
        <v>3488</v>
      </c>
      <c r="L214" s="44" t="s">
        <v>46</v>
      </c>
      <c r="M214" s="44" t="s">
        <v>123</v>
      </c>
      <c r="N214" s="44" t="s">
        <v>38</v>
      </c>
      <c r="O214" s="44" t="s">
        <v>46</v>
      </c>
      <c r="P214" s="44" t="s">
        <v>9511</v>
      </c>
      <c r="Q214" s="44" t="s">
        <v>46</v>
      </c>
      <c r="R214" s="44" t="s">
        <v>46</v>
      </c>
      <c r="S214" s="44" t="s">
        <v>46</v>
      </c>
      <c r="T214" s="44" t="s">
        <v>46</v>
      </c>
      <c r="U214" s="44" t="s">
        <v>46</v>
      </c>
      <c r="V214" s="44" t="s">
        <v>46</v>
      </c>
      <c r="W214" s="44" t="s">
        <v>46</v>
      </c>
      <c r="X214" s="44" t="s">
        <v>10119</v>
      </c>
      <c r="Y214" s="44" t="s">
        <v>48</v>
      </c>
      <c r="Z214" s="44" t="s">
        <v>44</v>
      </c>
      <c r="AA214" s="44" t="s">
        <v>46</v>
      </c>
    </row>
    <row r="215" spans="1:27">
      <c r="A215" s="44" t="s">
        <v>8951</v>
      </c>
      <c r="B215" s="44" t="s">
        <v>7813</v>
      </c>
      <c r="C215" s="44" t="s">
        <v>6390</v>
      </c>
      <c r="D215" s="44" t="s">
        <v>10120</v>
      </c>
      <c r="E215" s="44" t="s">
        <v>10121</v>
      </c>
      <c r="F215" s="44" t="s">
        <v>10122</v>
      </c>
      <c r="G215" s="44" t="s">
        <v>10123</v>
      </c>
      <c r="H215" s="44" t="s">
        <v>46</v>
      </c>
      <c r="I215" s="44">
        <v>9999</v>
      </c>
      <c r="J215" s="44" t="s">
        <v>46</v>
      </c>
      <c r="K215" s="44">
        <v>10900</v>
      </c>
      <c r="L215" s="44" t="s">
        <v>46</v>
      </c>
      <c r="M215" s="44" t="s">
        <v>71</v>
      </c>
      <c r="N215" s="44" t="s">
        <v>38</v>
      </c>
      <c r="O215" s="44" t="s">
        <v>9057</v>
      </c>
      <c r="P215" s="44" t="s">
        <v>9022</v>
      </c>
      <c r="Q215" s="44" t="s">
        <v>8957</v>
      </c>
      <c r="R215" s="44" t="s">
        <v>8957</v>
      </c>
      <c r="S215" s="44" t="s">
        <v>8957</v>
      </c>
      <c r="T215" s="44" t="s">
        <v>46</v>
      </c>
      <c r="U215" s="44" t="s">
        <v>46</v>
      </c>
      <c r="V215" s="44" t="s">
        <v>46</v>
      </c>
      <c r="W215" s="44" t="s">
        <v>10124</v>
      </c>
      <c r="X215" s="44" t="s">
        <v>10125</v>
      </c>
      <c r="Y215" s="44" t="s">
        <v>48</v>
      </c>
      <c r="Z215" s="44" t="s">
        <v>44</v>
      </c>
      <c r="AA215" s="44" t="s">
        <v>46</v>
      </c>
    </row>
    <row r="216" spans="1:27">
      <c r="A216" s="44" t="s">
        <v>8951</v>
      </c>
      <c r="B216" s="44" t="s">
        <v>7813</v>
      </c>
      <c r="C216" s="44" t="s">
        <v>6390</v>
      </c>
      <c r="D216" s="44" t="s">
        <v>10126</v>
      </c>
      <c r="E216" s="44" t="s">
        <v>10127</v>
      </c>
      <c r="F216" s="44" t="s">
        <v>10128</v>
      </c>
      <c r="G216" s="44" t="s">
        <v>10129</v>
      </c>
      <c r="H216" s="44" t="s">
        <v>46</v>
      </c>
      <c r="I216" s="44">
        <v>12900</v>
      </c>
      <c r="J216" s="44" t="s">
        <v>46</v>
      </c>
      <c r="K216" s="44">
        <v>14490</v>
      </c>
      <c r="L216" s="44" t="s">
        <v>46</v>
      </c>
      <c r="M216" s="44" t="s">
        <v>71</v>
      </c>
      <c r="N216" s="44" t="s">
        <v>38</v>
      </c>
      <c r="O216" s="44" t="s">
        <v>9057</v>
      </c>
      <c r="P216" s="44" t="s">
        <v>9084</v>
      </c>
      <c r="Q216" s="44" t="s">
        <v>8957</v>
      </c>
      <c r="R216" s="44" t="s">
        <v>8957</v>
      </c>
      <c r="S216" s="44" t="s">
        <v>8957</v>
      </c>
      <c r="T216" s="44" t="s">
        <v>46</v>
      </c>
      <c r="U216" s="44" t="s">
        <v>46</v>
      </c>
      <c r="V216" s="44" t="s">
        <v>46</v>
      </c>
      <c r="W216" s="44" t="s">
        <v>10130</v>
      </c>
      <c r="X216" s="44" t="s">
        <v>10125</v>
      </c>
      <c r="Y216" s="44" t="s">
        <v>48</v>
      </c>
      <c r="Z216" s="44" t="s">
        <v>44</v>
      </c>
      <c r="AA216" s="44" t="s">
        <v>46</v>
      </c>
    </row>
    <row r="217" spans="1:27">
      <c r="A217" s="44" t="s">
        <v>8951</v>
      </c>
      <c r="B217" s="44" t="s">
        <v>7813</v>
      </c>
      <c r="C217" s="44" t="s">
        <v>6390</v>
      </c>
      <c r="D217" s="44" t="s">
        <v>10131</v>
      </c>
      <c r="E217" s="44" t="s">
        <v>10132</v>
      </c>
      <c r="F217" s="44" t="s">
        <v>10133</v>
      </c>
      <c r="G217" s="44" t="s">
        <v>10134</v>
      </c>
      <c r="H217" s="44" t="s">
        <v>46</v>
      </c>
      <c r="I217" s="44">
        <v>15900</v>
      </c>
      <c r="J217" s="44" t="s">
        <v>46</v>
      </c>
      <c r="K217" s="44">
        <v>15900</v>
      </c>
      <c r="L217" s="44" t="s">
        <v>46</v>
      </c>
      <c r="M217" s="44" t="s">
        <v>71</v>
      </c>
      <c r="N217" s="44" t="s">
        <v>38</v>
      </c>
      <c r="O217" s="44" t="s">
        <v>9057</v>
      </c>
      <c r="P217" s="44" t="s">
        <v>8967</v>
      </c>
      <c r="Q217" s="44" t="s">
        <v>8957</v>
      </c>
      <c r="R217" s="44" t="s">
        <v>8957</v>
      </c>
      <c r="S217" s="44" t="s">
        <v>8957</v>
      </c>
      <c r="T217" s="44" t="s">
        <v>46</v>
      </c>
      <c r="U217" s="44" t="s">
        <v>46</v>
      </c>
      <c r="V217" s="44" t="s">
        <v>46</v>
      </c>
      <c r="W217" s="44" t="s">
        <v>10135</v>
      </c>
      <c r="X217" s="44" t="s">
        <v>10125</v>
      </c>
      <c r="Y217" s="44" t="s">
        <v>48</v>
      </c>
      <c r="Z217" s="44" t="s">
        <v>44</v>
      </c>
      <c r="AA217" s="44" t="s">
        <v>46</v>
      </c>
    </row>
    <row r="218" spans="1:27">
      <c r="A218" s="44" t="s">
        <v>8951</v>
      </c>
      <c r="B218" s="44" t="s">
        <v>7813</v>
      </c>
      <c r="C218" s="44" t="s">
        <v>6390</v>
      </c>
      <c r="D218" s="44" t="s">
        <v>10136</v>
      </c>
      <c r="E218" s="44" t="s">
        <v>10137</v>
      </c>
      <c r="F218" s="44" t="s">
        <v>10138</v>
      </c>
      <c r="G218" s="44" t="s">
        <v>10139</v>
      </c>
      <c r="H218" s="44" t="s">
        <v>46</v>
      </c>
      <c r="I218" s="44">
        <v>15900</v>
      </c>
      <c r="J218" s="44" t="s">
        <v>46</v>
      </c>
      <c r="K218" s="44">
        <v>15900</v>
      </c>
      <c r="L218" s="44" t="s">
        <v>46</v>
      </c>
      <c r="M218" s="44" t="s">
        <v>71</v>
      </c>
      <c r="N218" s="44" t="s">
        <v>38</v>
      </c>
      <c r="O218" s="44" t="s">
        <v>9057</v>
      </c>
      <c r="P218" s="44" t="s">
        <v>9084</v>
      </c>
      <c r="Q218" s="44" t="s">
        <v>8957</v>
      </c>
      <c r="R218" s="44" t="s">
        <v>8957</v>
      </c>
      <c r="S218" s="44" t="s">
        <v>8957</v>
      </c>
      <c r="T218" s="44" t="s">
        <v>46</v>
      </c>
      <c r="U218" s="44" t="s">
        <v>46</v>
      </c>
      <c r="V218" s="44" t="s">
        <v>46</v>
      </c>
      <c r="W218" s="44" t="s">
        <v>10140</v>
      </c>
      <c r="X218" s="44" t="s">
        <v>10141</v>
      </c>
      <c r="Y218" s="44" t="s">
        <v>48</v>
      </c>
      <c r="Z218" s="44" t="s">
        <v>44</v>
      </c>
      <c r="AA218" s="44" t="s">
        <v>46</v>
      </c>
    </row>
    <row r="219" spans="1:27">
      <c r="A219" s="44" t="s">
        <v>8951</v>
      </c>
      <c r="B219" s="44" t="s">
        <v>7813</v>
      </c>
      <c r="C219" s="44" t="s">
        <v>6390</v>
      </c>
      <c r="D219" s="44" t="s">
        <v>10142</v>
      </c>
      <c r="E219" s="44" t="s">
        <v>10143</v>
      </c>
      <c r="F219" s="44" t="s">
        <v>10144</v>
      </c>
      <c r="G219" s="44" t="s">
        <v>10145</v>
      </c>
      <c r="H219" s="44" t="s">
        <v>46</v>
      </c>
      <c r="I219" s="44">
        <v>17900</v>
      </c>
      <c r="J219" s="44" t="s">
        <v>46</v>
      </c>
      <c r="K219" s="44">
        <v>17900</v>
      </c>
      <c r="L219" s="44" t="s">
        <v>46</v>
      </c>
      <c r="M219" s="44" t="s">
        <v>71</v>
      </c>
      <c r="N219" s="44" t="s">
        <v>38</v>
      </c>
      <c r="O219" s="44" t="s">
        <v>9057</v>
      </c>
      <c r="P219" s="44" t="s">
        <v>8967</v>
      </c>
      <c r="Q219" s="44" t="s">
        <v>8957</v>
      </c>
      <c r="R219" s="44" t="s">
        <v>8957</v>
      </c>
      <c r="S219" s="44" t="s">
        <v>8957</v>
      </c>
      <c r="T219" s="44" t="s">
        <v>46</v>
      </c>
      <c r="U219" s="44" t="s">
        <v>46</v>
      </c>
      <c r="V219" s="44" t="s">
        <v>46</v>
      </c>
      <c r="W219" s="44" t="s">
        <v>10146</v>
      </c>
      <c r="X219" s="44" t="s">
        <v>10141</v>
      </c>
      <c r="Y219" s="44" t="s">
        <v>48</v>
      </c>
      <c r="Z219" s="44" t="s">
        <v>44</v>
      </c>
      <c r="AA219" s="44" t="s">
        <v>46</v>
      </c>
    </row>
    <row r="220" spans="1:27">
      <c r="A220" s="44" t="s">
        <v>8951</v>
      </c>
      <c r="B220" s="44" t="s">
        <v>7813</v>
      </c>
      <c r="C220" s="44" t="s">
        <v>6390</v>
      </c>
      <c r="D220" s="44" t="s">
        <v>10147</v>
      </c>
      <c r="E220" s="44" t="s">
        <v>10148</v>
      </c>
      <c r="F220" s="44" t="s">
        <v>10149</v>
      </c>
      <c r="G220" s="44" t="s">
        <v>10150</v>
      </c>
      <c r="H220" s="44" t="s">
        <v>46</v>
      </c>
      <c r="I220" s="44">
        <v>23900</v>
      </c>
      <c r="J220" s="44" t="s">
        <v>46</v>
      </c>
      <c r="K220" s="44">
        <v>23900</v>
      </c>
      <c r="L220" s="44" t="s">
        <v>46</v>
      </c>
      <c r="M220" s="44" t="s">
        <v>71</v>
      </c>
      <c r="N220" s="44" t="s">
        <v>38</v>
      </c>
      <c r="O220" s="44" t="s">
        <v>9057</v>
      </c>
      <c r="P220" s="44" t="s">
        <v>8956</v>
      </c>
      <c r="Q220" s="44" t="s">
        <v>8957</v>
      </c>
      <c r="R220" s="44" t="s">
        <v>8957</v>
      </c>
      <c r="S220" s="44" t="s">
        <v>8957</v>
      </c>
      <c r="T220" s="44" t="s">
        <v>46</v>
      </c>
      <c r="U220" s="44" t="s">
        <v>46</v>
      </c>
      <c r="V220" s="44" t="s">
        <v>46</v>
      </c>
      <c r="W220" s="44" t="s">
        <v>10151</v>
      </c>
      <c r="X220" s="44" t="s">
        <v>10141</v>
      </c>
      <c r="Y220" s="44" t="s">
        <v>48</v>
      </c>
      <c r="Z220" s="44" t="s">
        <v>44</v>
      </c>
      <c r="AA220" s="44" t="s">
        <v>46</v>
      </c>
    </row>
    <row r="221" spans="1:27">
      <c r="A221" s="44" t="s">
        <v>8951</v>
      </c>
      <c r="B221" s="44" t="s">
        <v>7813</v>
      </c>
      <c r="C221" s="44" t="s">
        <v>6390</v>
      </c>
      <c r="D221" s="44" t="s">
        <v>10152</v>
      </c>
      <c r="E221" s="44" t="s">
        <v>10153</v>
      </c>
      <c r="F221" s="44" t="s">
        <v>10154</v>
      </c>
      <c r="G221" s="44" t="s">
        <v>10155</v>
      </c>
      <c r="H221" s="44" t="s">
        <v>46</v>
      </c>
      <c r="I221" s="44">
        <v>12900</v>
      </c>
      <c r="J221" s="44" t="s">
        <v>46</v>
      </c>
      <c r="K221" s="44">
        <v>13900</v>
      </c>
      <c r="L221" s="44" t="s">
        <v>46</v>
      </c>
      <c r="M221" s="44" t="s">
        <v>71</v>
      </c>
      <c r="N221" s="44" t="s">
        <v>38</v>
      </c>
      <c r="O221" s="44" t="s">
        <v>9057</v>
      </c>
      <c r="P221" s="44" t="s">
        <v>9022</v>
      </c>
      <c r="Q221" s="44" t="s">
        <v>8957</v>
      </c>
      <c r="R221" s="44" t="s">
        <v>8957</v>
      </c>
      <c r="S221" s="44" t="s">
        <v>8957</v>
      </c>
      <c r="T221" s="44" t="s">
        <v>46</v>
      </c>
      <c r="U221" s="44" t="s">
        <v>46</v>
      </c>
      <c r="V221" s="44" t="s">
        <v>46</v>
      </c>
      <c r="W221" s="44" t="s">
        <v>10124</v>
      </c>
      <c r="X221" s="44" t="s">
        <v>10141</v>
      </c>
      <c r="Y221" s="44" t="s">
        <v>48</v>
      </c>
      <c r="Z221" s="44" t="s">
        <v>44</v>
      </c>
      <c r="AA221" s="44" t="s">
        <v>46</v>
      </c>
    </row>
    <row r="222" spans="1:27">
      <c r="A222" s="44" t="s">
        <v>8951</v>
      </c>
      <c r="B222" s="44" t="s">
        <v>7813</v>
      </c>
      <c r="C222" s="44" t="s">
        <v>964</v>
      </c>
      <c r="D222" s="44" t="s">
        <v>10156</v>
      </c>
      <c r="E222" s="44" t="s">
        <v>10157</v>
      </c>
      <c r="F222" s="44" t="s">
        <v>10158</v>
      </c>
      <c r="G222" s="44" t="s">
        <v>10159</v>
      </c>
      <c r="H222" s="44" t="s">
        <v>46</v>
      </c>
      <c r="I222" s="44">
        <v>18900</v>
      </c>
      <c r="J222" s="44" t="s">
        <v>9064</v>
      </c>
      <c r="K222" s="44">
        <v>19900</v>
      </c>
      <c r="L222" s="44" t="s">
        <v>46</v>
      </c>
      <c r="M222" s="44" t="s">
        <v>123</v>
      </c>
      <c r="N222" s="44" t="s">
        <v>38</v>
      </c>
      <c r="O222" s="44" t="s">
        <v>9057</v>
      </c>
      <c r="P222" s="44" t="s">
        <v>9022</v>
      </c>
      <c r="Q222" s="44" t="s">
        <v>8957</v>
      </c>
      <c r="R222" s="44" t="s">
        <v>8957</v>
      </c>
      <c r="S222" s="44" t="s">
        <v>8957</v>
      </c>
      <c r="T222" s="44" t="s">
        <v>46</v>
      </c>
      <c r="U222" s="44" t="s">
        <v>46</v>
      </c>
      <c r="V222" s="44" t="s">
        <v>46</v>
      </c>
      <c r="W222" s="44" t="s">
        <v>10160</v>
      </c>
      <c r="X222" s="44" t="s">
        <v>10161</v>
      </c>
      <c r="Y222" s="44" t="s">
        <v>1169</v>
      </c>
      <c r="Z222" s="44" t="s">
        <v>1143</v>
      </c>
      <c r="AA222" s="44" t="s">
        <v>46</v>
      </c>
    </row>
    <row r="223" spans="1:27">
      <c r="A223" s="44" t="s">
        <v>8951</v>
      </c>
      <c r="B223" s="44" t="s">
        <v>7813</v>
      </c>
      <c r="C223" s="44" t="s">
        <v>964</v>
      </c>
      <c r="D223" s="44" t="s">
        <v>10162</v>
      </c>
      <c r="E223" s="44" t="s">
        <v>10163</v>
      </c>
      <c r="F223" s="44" t="s">
        <v>10164</v>
      </c>
      <c r="G223" s="44" t="s">
        <v>10165</v>
      </c>
      <c r="H223" s="44" t="s">
        <v>46</v>
      </c>
      <c r="I223" s="44">
        <v>20900</v>
      </c>
      <c r="J223" s="44" t="s">
        <v>9263</v>
      </c>
      <c r="K223" s="44">
        <v>21900</v>
      </c>
      <c r="L223" s="44" t="s">
        <v>46</v>
      </c>
      <c r="M223" s="44" t="s">
        <v>181</v>
      </c>
      <c r="N223" s="44" t="s">
        <v>181</v>
      </c>
      <c r="O223" s="44" t="s">
        <v>9057</v>
      </c>
      <c r="P223" s="44" t="s">
        <v>9084</v>
      </c>
      <c r="Q223" s="44" t="s">
        <v>8957</v>
      </c>
      <c r="R223" s="44" t="s">
        <v>8957</v>
      </c>
      <c r="S223" s="44" t="s">
        <v>8957</v>
      </c>
      <c r="T223" s="44" t="s">
        <v>46</v>
      </c>
      <c r="U223" s="44" t="s">
        <v>46</v>
      </c>
      <c r="V223" s="44" t="s">
        <v>46</v>
      </c>
      <c r="W223" s="44" t="s">
        <v>10166</v>
      </c>
      <c r="X223" s="44" t="s">
        <v>10161</v>
      </c>
      <c r="Y223" s="44" t="s">
        <v>1169</v>
      </c>
      <c r="Z223" s="44" t="s">
        <v>1143</v>
      </c>
      <c r="AA223" s="44" t="s">
        <v>46</v>
      </c>
    </row>
    <row r="224" spans="1:27">
      <c r="A224" s="44" t="s">
        <v>8951</v>
      </c>
      <c r="B224" s="44" t="s">
        <v>7813</v>
      </c>
      <c r="C224" s="44" t="s">
        <v>964</v>
      </c>
      <c r="D224" s="44" t="s">
        <v>10167</v>
      </c>
      <c r="E224" s="44" t="s">
        <v>10168</v>
      </c>
      <c r="F224" s="44" t="s">
        <v>10169</v>
      </c>
      <c r="G224" s="44" t="s">
        <v>10170</v>
      </c>
      <c r="H224" s="44" t="s">
        <v>46</v>
      </c>
      <c r="I224" s="44">
        <v>21900</v>
      </c>
      <c r="J224" s="44" t="s">
        <v>9315</v>
      </c>
      <c r="K224" s="44">
        <v>22900</v>
      </c>
      <c r="L224" s="44" t="s">
        <v>46</v>
      </c>
      <c r="M224" s="44" t="s">
        <v>123</v>
      </c>
      <c r="N224" s="44" t="s">
        <v>38</v>
      </c>
      <c r="O224" s="44" t="s">
        <v>9057</v>
      </c>
      <c r="P224" s="44" t="s">
        <v>8967</v>
      </c>
      <c r="Q224" s="44" t="s">
        <v>8957</v>
      </c>
      <c r="R224" s="44" t="s">
        <v>8957</v>
      </c>
      <c r="S224" s="44" t="s">
        <v>8957</v>
      </c>
      <c r="T224" s="44" t="s">
        <v>46</v>
      </c>
      <c r="U224" s="44" t="s">
        <v>46</v>
      </c>
      <c r="V224" s="44" t="s">
        <v>46</v>
      </c>
      <c r="W224" s="44" t="s">
        <v>10171</v>
      </c>
      <c r="X224" s="44" t="s">
        <v>10161</v>
      </c>
      <c r="Y224" s="44" t="s">
        <v>1169</v>
      </c>
      <c r="Z224" s="44" t="s">
        <v>1143</v>
      </c>
      <c r="AA224" s="44" t="s">
        <v>46</v>
      </c>
    </row>
    <row r="225" spans="1:27">
      <c r="A225" s="44" t="s">
        <v>8951</v>
      </c>
      <c r="B225" s="44" t="s">
        <v>7813</v>
      </c>
      <c r="C225" s="44" t="s">
        <v>964</v>
      </c>
      <c r="D225" s="44" t="s">
        <v>10172</v>
      </c>
      <c r="E225" s="44" t="s">
        <v>10173</v>
      </c>
      <c r="F225" s="44" t="s">
        <v>10174</v>
      </c>
      <c r="G225" s="44" t="s">
        <v>10175</v>
      </c>
      <c r="H225" s="44" t="s">
        <v>46</v>
      </c>
      <c r="I225" s="44">
        <v>27900</v>
      </c>
      <c r="J225" s="44" t="s">
        <v>9431</v>
      </c>
      <c r="K225" s="44">
        <v>29900</v>
      </c>
      <c r="L225" s="44" t="s">
        <v>46</v>
      </c>
      <c r="M225" s="44" t="s">
        <v>123</v>
      </c>
      <c r="N225" s="44" t="s">
        <v>38</v>
      </c>
      <c r="O225" s="44" t="s">
        <v>9057</v>
      </c>
      <c r="P225" s="44" t="s">
        <v>8956</v>
      </c>
      <c r="Q225" s="44" t="s">
        <v>8957</v>
      </c>
      <c r="R225" s="44" t="s">
        <v>8957</v>
      </c>
      <c r="S225" s="44" t="s">
        <v>8957</v>
      </c>
      <c r="T225" s="44" t="s">
        <v>46</v>
      </c>
      <c r="U225" s="44" t="s">
        <v>46</v>
      </c>
      <c r="V225" s="44" t="s">
        <v>46</v>
      </c>
      <c r="W225" s="44" t="s">
        <v>10176</v>
      </c>
      <c r="X225" s="44" t="s">
        <v>10161</v>
      </c>
      <c r="Y225" s="44" t="s">
        <v>1169</v>
      </c>
      <c r="Z225" s="44" t="s">
        <v>1143</v>
      </c>
      <c r="AA225" s="44" t="s">
        <v>46</v>
      </c>
    </row>
    <row r="226" spans="1:27">
      <c r="A226" s="44" t="s">
        <v>8951</v>
      </c>
      <c r="B226" s="44" t="s">
        <v>7813</v>
      </c>
      <c r="C226" s="44" t="s">
        <v>6390</v>
      </c>
      <c r="D226" s="44" t="s">
        <v>10177</v>
      </c>
      <c r="E226" s="44" t="s">
        <v>10178</v>
      </c>
      <c r="F226" s="44" t="s">
        <v>10179</v>
      </c>
      <c r="G226" s="44" t="s">
        <v>10180</v>
      </c>
      <c r="H226" s="44" t="s">
        <v>46</v>
      </c>
      <c r="I226" s="44">
        <v>2788</v>
      </c>
      <c r="J226" s="44" t="s">
        <v>46</v>
      </c>
      <c r="K226" s="44">
        <v>2888</v>
      </c>
      <c r="L226" s="44" t="s">
        <v>46</v>
      </c>
      <c r="M226" s="44" t="s">
        <v>71</v>
      </c>
      <c r="N226" s="44" t="s">
        <v>38</v>
      </c>
      <c r="O226" s="44" t="s">
        <v>9057</v>
      </c>
      <c r="P226" s="44" t="s">
        <v>9511</v>
      </c>
      <c r="Q226" s="44" t="s">
        <v>46</v>
      </c>
      <c r="R226" s="44" t="s">
        <v>46</v>
      </c>
      <c r="S226" s="44" t="s">
        <v>46</v>
      </c>
      <c r="T226" s="44" t="s">
        <v>46</v>
      </c>
      <c r="U226" s="44" t="s">
        <v>46</v>
      </c>
      <c r="V226" s="44" t="s">
        <v>46</v>
      </c>
      <c r="W226" s="44" t="s">
        <v>10181</v>
      </c>
      <c r="X226" s="44" t="s">
        <v>10182</v>
      </c>
      <c r="Y226" s="44" t="s">
        <v>48</v>
      </c>
      <c r="Z226" s="44" t="s">
        <v>44</v>
      </c>
      <c r="AA226" s="44" t="s">
        <v>46</v>
      </c>
    </row>
    <row r="227" spans="1:27">
      <c r="A227" s="44" t="s">
        <v>8951</v>
      </c>
      <c r="B227" s="44" t="s">
        <v>7813</v>
      </c>
      <c r="C227" s="44" t="s">
        <v>1327</v>
      </c>
      <c r="D227" s="44" t="s">
        <v>10183</v>
      </c>
      <c r="E227" s="44" t="s">
        <v>10184</v>
      </c>
      <c r="F227" s="44" t="s">
        <v>10185</v>
      </c>
      <c r="G227" s="44" t="s">
        <v>10186</v>
      </c>
      <c r="H227" s="44" t="s">
        <v>46</v>
      </c>
      <c r="I227" s="44">
        <v>4688</v>
      </c>
      <c r="J227" s="44" t="s">
        <v>10187</v>
      </c>
      <c r="K227" s="44">
        <v>5688</v>
      </c>
      <c r="L227" s="44" t="s">
        <v>46</v>
      </c>
      <c r="M227" s="44" t="s">
        <v>123</v>
      </c>
      <c r="N227" s="44" t="s">
        <v>38</v>
      </c>
      <c r="O227" s="44" t="s">
        <v>9057</v>
      </c>
      <c r="P227" s="44" t="s">
        <v>9511</v>
      </c>
      <c r="Q227" s="44" t="s">
        <v>46</v>
      </c>
      <c r="R227" s="44" t="s">
        <v>46</v>
      </c>
      <c r="S227" s="44" t="s">
        <v>46</v>
      </c>
      <c r="T227" s="44" t="s">
        <v>46</v>
      </c>
      <c r="U227" s="44" t="s">
        <v>46</v>
      </c>
      <c r="V227" s="44" t="s">
        <v>46</v>
      </c>
      <c r="W227" s="44" t="s">
        <v>10188</v>
      </c>
      <c r="X227" s="44" t="s">
        <v>10189</v>
      </c>
      <c r="Y227" s="44" t="s">
        <v>48</v>
      </c>
      <c r="Z227" s="44" t="s">
        <v>44</v>
      </c>
      <c r="AA227" s="44" t="s">
        <v>46</v>
      </c>
    </row>
    <row r="228" spans="1:27">
      <c r="A228" s="44" t="s">
        <v>8951</v>
      </c>
      <c r="B228" s="44" t="s">
        <v>9807</v>
      </c>
      <c r="C228" s="44" t="s">
        <v>1670</v>
      </c>
      <c r="D228" s="44" t="s">
        <v>10190</v>
      </c>
      <c r="E228" s="44" t="s">
        <v>10191</v>
      </c>
      <c r="F228" s="44" t="s">
        <v>10192</v>
      </c>
      <c r="G228" s="44" t="s">
        <v>10193</v>
      </c>
      <c r="H228" s="44" t="s">
        <v>46</v>
      </c>
      <c r="I228" s="44">
        <v>5990</v>
      </c>
      <c r="J228" s="44" t="s">
        <v>46</v>
      </c>
      <c r="K228" s="44">
        <v>5990</v>
      </c>
      <c r="L228" s="44" t="s">
        <v>46</v>
      </c>
      <c r="M228" s="44" t="s">
        <v>71</v>
      </c>
      <c r="N228" s="44" t="s">
        <v>38</v>
      </c>
      <c r="O228" s="44" t="s">
        <v>9057</v>
      </c>
      <c r="P228" s="44" t="s">
        <v>9511</v>
      </c>
      <c r="Q228" s="44" t="s">
        <v>46</v>
      </c>
      <c r="R228" s="44" t="s">
        <v>46</v>
      </c>
      <c r="S228" s="44" t="s">
        <v>46</v>
      </c>
      <c r="T228" s="44" t="s">
        <v>46</v>
      </c>
      <c r="U228" s="44" t="s">
        <v>46</v>
      </c>
      <c r="V228" s="44" t="s">
        <v>46</v>
      </c>
      <c r="W228" s="44" t="s">
        <v>46</v>
      </c>
      <c r="X228" s="44" t="s">
        <v>10194</v>
      </c>
      <c r="Y228" s="44" t="s">
        <v>48</v>
      </c>
      <c r="Z228" s="44" t="s">
        <v>1143</v>
      </c>
      <c r="AA228" s="44" t="s">
        <v>46</v>
      </c>
    </row>
    <row r="229" spans="1:27">
      <c r="A229" s="44" t="s">
        <v>8951</v>
      </c>
      <c r="B229" s="44" t="s">
        <v>9807</v>
      </c>
      <c r="C229" s="44" t="s">
        <v>1670</v>
      </c>
      <c r="D229" s="44" t="s">
        <v>10195</v>
      </c>
      <c r="E229" s="44" t="s">
        <v>10196</v>
      </c>
      <c r="F229" s="44" t="s">
        <v>10197</v>
      </c>
      <c r="G229" s="44" t="s">
        <v>10198</v>
      </c>
      <c r="H229" s="44" t="s">
        <v>46</v>
      </c>
      <c r="I229" s="44">
        <v>3990</v>
      </c>
      <c r="J229" s="44" t="s">
        <v>10199</v>
      </c>
      <c r="K229" s="44">
        <v>3990</v>
      </c>
      <c r="L229" s="44" t="s">
        <v>46</v>
      </c>
      <c r="M229" s="44" t="s">
        <v>71</v>
      </c>
      <c r="N229" s="44" t="s">
        <v>38</v>
      </c>
      <c r="O229" s="44" t="s">
        <v>9057</v>
      </c>
      <c r="P229" s="44" t="s">
        <v>9511</v>
      </c>
      <c r="Q229" s="44" t="s">
        <v>46</v>
      </c>
      <c r="R229" s="44" t="s">
        <v>46</v>
      </c>
      <c r="S229" s="44" t="s">
        <v>46</v>
      </c>
      <c r="T229" s="44" t="s">
        <v>46</v>
      </c>
      <c r="U229" s="44" t="s">
        <v>46</v>
      </c>
      <c r="V229" s="44" t="s">
        <v>46</v>
      </c>
      <c r="W229" s="44" t="s">
        <v>46</v>
      </c>
      <c r="X229" s="44" t="s">
        <v>10200</v>
      </c>
      <c r="Y229" s="44" t="s">
        <v>48</v>
      </c>
      <c r="Z229" s="44" t="s">
        <v>1143</v>
      </c>
      <c r="AA229" s="44" t="s">
        <v>46</v>
      </c>
    </row>
    <row r="230" spans="1:27">
      <c r="A230" s="44" t="s">
        <v>8951</v>
      </c>
      <c r="B230" s="44" t="s">
        <v>9807</v>
      </c>
      <c r="C230" s="44" t="s">
        <v>1345</v>
      </c>
      <c r="D230" s="44" t="s">
        <v>10201</v>
      </c>
      <c r="E230" s="44" t="s">
        <v>10202</v>
      </c>
      <c r="F230" s="44" t="s">
        <v>10203</v>
      </c>
      <c r="G230" s="44" t="s">
        <v>10204</v>
      </c>
      <c r="H230" s="44" t="s">
        <v>46</v>
      </c>
      <c r="I230" s="44">
        <v>3888</v>
      </c>
      <c r="J230" s="44" t="s">
        <v>10205</v>
      </c>
      <c r="K230" s="44">
        <v>3888</v>
      </c>
      <c r="L230" s="44" t="s">
        <v>46</v>
      </c>
      <c r="M230" s="44" t="s">
        <v>71</v>
      </c>
      <c r="N230" s="44" t="s">
        <v>38</v>
      </c>
      <c r="O230" s="44" t="s">
        <v>9057</v>
      </c>
      <c r="P230" s="44" t="s">
        <v>9511</v>
      </c>
      <c r="Q230" s="44" t="s">
        <v>8957</v>
      </c>
      <c r="R230" s="44" t="s">
        <v>8957</v>
      </c>
      <c r="S230" s="44" t="s">
        <v>8957</v>
      </c>
      <c r="T230" s="44" t="s">
        <v>46</v>
      </c>
      <c r="U230" s="44" t="s">
        <v>46</v>
      </c>
      <c r="V230" s="44" t="s">
        <v>46</v>
      </c>
      <c r="W230" s="44" t="s">
        <v>46</v>
      </c>
      <c r="X230" s="44" t="s">
        <v>10206</v>
      </c>
      <c r="Y230" s="44" t="s">
        <v>48</v>
      </c>
      <c r="Z230" s="44" t="s">
        <v>44</v>
      </c>
      <c r="AA230" s="44" t="s">
        <v>46</v>
      </c>
    </row>
    <row r="231" spans="1:27">
      <c r="A231" s="44" t="s">
        <v>8951</v>
      </c>
      <c r="B231" s="44" t="s">
        <v>9807</v>
      </c>
      <c r="C231" s="44" t="s">
        <v>1670</v>
      </c>
      <c r="D231" s="44" t="s">
        <v>10207</v>
      </c>
      <c r="E231" s="44" t="s">
        <v>10208</v>
      </c>
      <c r="F231" s="44" t="s">
        <v>10209</v>
      </c>
      <c r="G231" s="44" t="s">
        <v>10210</v>
      </c>
      <c r="H231" s="44" t="s">
        <v>46</v>
      </c>
      <c r="I231" s="44">
        <v>9900</v>
      </c>
      <c r="J231" s="44" t="s">
        <v>9537</v>
      </c>
      <c r="K231" s="44">
        <v>10990</v>
      </c>
      <c r="L231" s="44" t="s">
        <v>46</v>
      </c>
      <c r="M231" s="44" t="s">
        <v>37</v>
      </c>
      <c r="N231" s="44" t="s">
        <v>38</v>
      </c>
      <c r="O231" s="44" t="s">
        <v>9057</v>
      </c>
      <c r="P231" s="44" t="s">
        <v>9012</v>
      </c>
      <c r="Q231" s="44" t="s">
        <v>8957</v>
      </c>
      <c r="R231" s="44" t="s">
        <v>8957</v>
      </c>
      <c r="S231" s="44" t="s">
        <v>46</v>
      </c>
      <c r="T231" s="44" t="s">
        <v>46</v>
      </c>
      <c r="U231" s="44" t="s">
        <v>46</v>
      </c>
      <c r="V231" s="44" t="s">
        <v>46</v>
      </c>
      <c r="W231" s="44" t="s">
        <v>46</v>
      </c>
      <c r="X231" s="44" t="s">
        <v>10211</v>
      </c>
      <c r="Y231" s="44" t="s">
        <v>48</v>
      </c>
      <c r="Z231" s="44" t="s">
        <v>1143</v>
      </c>
      <c r="AA231" s="44" t="s">
        <v>46</v>
      </c>
    </row>
    <row r="232" spans="1:27">
      <c r="A232" s="44" t="s">
        <v>8951</v>
      </c>
      <c r="B232" s="44" t="s">
        <v>9807</v>
      </c>
      <c r="C232" s="44" t="s">
        <v>1670</v>
      </c>
      <c r="D232" s="44" t="s">
        <v>10212</v>
      </c>
      <c r="E232" s="44" t="s">
        <v>10213</v>
      </c>
      <c r="F232" s="44" t="s">
        <v>10214</v>
      </c>
      <c r="G232" s="44" t="s">
        <v>10215</v>
      </c>
      <c r="H232" s="44" t="s">
        <v>46</v>
      </c>
      <c r="I232" s="44">
        <v>9900</v>
      </c>
      <c r="J232" s="44" t="s">
        <v>9537</v>
      </c>
      <c r="K232" s="44">
        <v>10990</v>
      </c>
      <c r="L232" s="44" t="s">
        <v>46</v>
      </c>
      <c r="M232" s="44" t="s">
        <v>71</v>
      </c>
      <c r="N232" s="44" t="s">
        <v>38</v>
      </c>
      <c r="O232" s="44" t="s">
        <v>9057</v>
      </c>
      <c r="P232" s="44" t="s">
        <v>9012</v>
      </c>
      <c r="Q232" s="44" t="s">
        <v>8957</v>
      </c>
      <c r="R232" s="44" t="s">
        <v>8957</v>
      </c>
      <c r="S232" s="44" t="s">
        <v>8957</v>
      </c>
      <c r="T232" s="44" t="s">
        <v>46</v>
      </c>
      <c r="U232" s="44" t="s">
        <v>46</v>
      </c>
      <c r="V232" s="44" t="s">
        <v>46</v>
      </c>
      <c r="W232" s="44" t="s">
        <v>46</v>
      </c>
      <c r="X232" s="44" t="s">
        <v>10211</v>
      </c>
      <c r="Y232" s="44" t="s">
        <v>48</v>
      </c>
      <c r="Z232" s="44" t="s">
        <v>1143</v>
      </c>
      <c r="AA232" s="44" t="s">
        <v>46</v>
      </c>
    </row>
    <row r="233" spans="1:27">
      <c r="A233" s="44" t="s">
        <v>9296</v>
      </c>
      <c r="B233" s="44" t="s">
        <v>9807</v>
      </c>
      <c r="C233" s="44" t="s">
        <v>741</v>
      </c>
      <c r="D233" s="44" t="s">
        <v>10216</v>
      </c>
      <c r="E233" s="44" t="s">
        <v>10217</v>
      </c>
      <c r="F233" s="44" t="s">
        <v>10218</v>
      </c>
      <c r="G233" s="44" t="s">
        <v>10219</v>
      </c>
      <c r="H233" s="44" t="s">
        <v>46</v>
      </c>
      <c r="I233" s="44">
        <v>12990</v>
      </c>
      <c r="J233" s="44" t="s">
        <v>46</v>
      </c>
      <c r="K233" s="44">
        <v>15900</v>
      </c>
      <c r="L233" s="44" t="s">
        <v>46</v>
      </c>
      <c r="M233" s="44" t="s">
        <v>123</v>
      </c>
      <c r="N233" s="44" t="s">
        <v>38</v>
      </c>
      <c r="O233" s="44" t="s">
        <v>46</v>
      </c>
      <c r="P233" s="44" t="s">
        <v>9576</v>
      </c>
      <c r="Q233" s="44" t="s">
        <v>46</v>
      </c>
      <c r="R233" s="44" t="s">
        <v>46</v>
      </c>
      <c r="S233" s="44" t="s">
        <v>46</v>
      </c>
      <c r="T233" s="44" t="s">
        <v>46</v>
      </c>
      <c r="U233" s="44" t="s">
        <v>46</v>
      </c>
      <c r="V233" s="44" t="s">
        <v>46</v>
      </c>
      <c r="W233" s="44" t="s">
        <v>10220</v>
      </c>
      <c r="X233" s="44" t="s">
        <v>10221</v>
      </c>
      <c r="Y233" s="44" t="s">
        <v>47</v>
      </c>
      <c r="Z233" s="44" t="s">
        <v>44</v>
      </c>
      <c r="AA233" s="44" t="s">
        <v>46</v>
      </c>
    </row>
    <row r="234" spans="1:27">
      <c r="A234" s="44" t="s">
        <v>8951</v>
      </c>
      <c r="B234" s="44" t="s">
        <v>9807</v>
      </c>
      <c r="C234" s="44" t="s">
        <v>1283</v>
      </c>
      <c r="D234" s="44" t="s">
        <v>10222</v>
      </c>
      <c r="E234" s="44" t="s">
        <v>10223</v>
      </c>
      <c r="F234" s="44" t="s">
        <v>10224</v>
      </c>
      <c r="G234" s="44" t="s">
        <v>10225</v>
      </c>
      <c r="H234" s="44" t="s">
        <v>46</v>
      </c>
      <c r="I234" s="44">
        <v>11999</v>
      </c>
      <c r="J234" s="44" t="s">
        <v>9490</v>
      </c>
      <c r="K234" s="44">
        <v>11999</v>
      </c>
      <c r="L234" s="44" t="s">
        <v>46</v>
      </c>
      <c r="M234" s="44" t="s">
        <v>71</v>
      </c>
      <c r="N234" s="44" t="s">
        <v>38</v>
      </c>
      <c r="O234" s="44" t="s">
        <v>9057</v>
      </c>
      <c r="P234" s="44" t="s">
        <v>8967</v>
      </c>
      <c r="Q234" s="44" t="s">
        <v>8957</v>
      </c>
      <c r="R234" s="44" t="s">
        <v>8957</v>
      </c>
      <c r="S234" s="44" t="s">
        <v>8957</v>
      </c>
      <c r="T234" s="44" t="s">
        <v>46</v>
      </c>
      <c r="U234" s="44" t="s">
        <v>46</v>
      </c>
      <c r="V234" s="44" t="s">
        <v>46</v>
      </c>
      <c r="W234" s="44" t="s">
        <v>46</v>
      </c>
      <c r="X234" s="44" t="s">
        <v>10226</v>
      </c>
      <c r="Y234" s="44" t="s">
        <v>10227</v>
      </c>
      <c r="Z234" s="44" t="s">
        <v>44</v>
      </c>
      <c r="AA234" s="44" t="s">
        <v>46</v>
      </c>
    </row>
    <row r="235" spans="1:27">
      <c r="A235" s="44" t="s">
        <v>8951</v>
      </c>
      <c r="B235" s="44" t="s">
        <v>9807</v>
      </c>
      <c r="C235" s="44" t="s">
        <v>1283</v>
      </c>
      <c r="D235" s="44" t="s">
        <v>10228</v>
      </c>
      <c r="E235" s="44" t="s">
        <v>10229</v>
      </c>
      <c r="F235" s="44" t="s">
        <v>10230</v>
      </c>
      <c r="G235" s="44" t="s">
        <v>10231</v>
      </c>
      <c r="H235" s="44" t="s">
        <v>46</v>
      </c>
      <c r="I235" s="44">
        <v>15999</v>
      </c>
      <c r="J235" s="44" t="s">
        <v>10232</v>
      </c>
      <c r="K235" s="44">
        <v>15999</v>
      </c>
      <c r="L235" s="44" t="s">
        <v>46</v>
      </c>
      <c r="M235" s="44" t="s">
        <v>71</v>
      </c>
      <c r="N235" s="44" t="s">
        <v>38</v>
      </c>
      <c r="O235" s="44" t="s">
        <v>9057</v>
      </c>
      <c r="P235" s="44" t="s">
        <v>8956</v>
      </c>
      <c r="Q235" s="44" t="s">
        <v>8957</v>
      </c>
      <c r="R235" s="44" t="s">
        <v>8957</v>
      </c>
      <c r="S235" s="44" t="s">
        <v>8957</v>
      </c>
      <c r="T235" s="44" t="s">
        <v>46</v>
      </c>
      <c r="U235" s="44" t="s">
        <v>46</v>
      </c>
      <c r="V235" s="44" t="s">
        <v>46</v>
      </c>
      <c r="W235" s="44" t="s">
        <v>46</v>
      </c>
      <c r="X235" s="44" t="s">
        <v>10226</v>
      </c>
      <c r="Y235" s="44" t="s">
        <v>10227</v>
      </c>
      <c r="Z235" s="44" t="s">
        <v>44</v>
      </c>
      <c r="AA235" s="44" t="s">
        <v>46</v>
      </c>
    </row>
    <row r="236" spans="1:27">
      <c r="A236" s="44" t="s">
        <v>8951</v>
      </c>
      <c r="B236" s="44" t="s">
        <v>9807</v>
      </c>
      <c r="C236" s="44" t="s">
        <v>1283</v>
      </c>
      <c r="D236" s="44" t="s">
        <v>10233</v>
      </c>
      <c r="E236" s="44" t="s">
        <v>10234</v>
      </c>
      <c r="F236" s="44" t="s">
        <v>10235</v>
      </c>
      <c r="G236" s="44" t="s">
        <v>10236</v>
      </c>
      <c r="H236" s="44" t="s">
        <v>46</v>
      </c>
      <c r="I236" s="44">
        <v>19999</v>
      </c>
      <c r="J236" s="44" t="s">
        <v>9417</v>
      </c>
      <c r="K236" s="44">
        <v>19999</v>
      </c>
      <c r="L236" s="44" t="s">
        <v>46</v>
      </c>
      <c r="M236" s="44" t="s">
        <v>71</v>
      </c>
      <c r="N236" s="44" t="s">
        <v>38</v>
      </c>
      <c r="O236" s="44" t="s">
        <v>9057</v>
      </c>
      <c r="P236" s="44" t="s">
        <v>9103</v>
      </c>
      <c r="Q236" s="44" t="s">
        <v>8957</v>
      </c>
      <c r="R236" s="44" t="s">
        <v>8957</v>
      </c>
      <c r="S236" s="44" t="s">
        <v>8957</v>
      </c>
      <c r="T236" s="44" t="s">
        <v>46</v>
      </c>
      <c r="U236" s="44" t="s">
        <v>46</v>
      </c>
      <c r="V236" s="44" t="s">
        <v>46</v>
      </c>
      <c r="W236" s="44" t="s">
        <v>46</v>
      </c>
      <c r="X236" s="44" t="s">
        <v>10226</v>
      </c>
      <c r="Y236" s="44" t="s">
        <v>10227</v>
      </c>
      <c r="Z236" s="44" t="s">
        <v>44</v>
      </c>
      <c r="AA236" s="44" t="s">
        <v>46</v>
      </c>
    </row>
    <row r="237" spans="1:27">
      <c r="A237" s="44" t="s">
        <v>8951</v>
      </c>
      <c r="B237" s="44" t="s">
        <v>9807</v>
      </c>
      <c r="C237" s="44" t="s">
        <v>741</v>
      </c>
      <c r="D237" s="44" t="s">
        <v>10237</v>
      </c>
      <c r="E237" s="44" t="s">
        <v>10238</v>
      </c>
      <c r="F237" s="44" t="s">
        <v>10239</v>
      </c>
      <c r="G237" s="44" t="s">
        <v>10240</v>
      </c>
      <c r="H237" s="44" t="s">
        <v>46</v>
      </c>
      <c r="I237" s="44">
        <v>27800</v>
      </c>
      <c r="J237" s="44" t="s">
        <v>10241</v>
      </c>
      <c r="K237" s="44">
        <v>32900</v>
      </c>
      <c r="L237" s="44" t="s">
        <v>46</v>
      </c>
      <c r="M237" s="44" t="s">
        <v>123</v>
      </c>
      <c r="N237" s="44" t="s">
        <v>38</v>
      </c>
      <c r="O237" s="44" t="s">
        <v>9057</v>
      </c>
      <c r="P237" s="44" t="s">
        <v>8967</v>
      </c>
      <c r="Q237" s="44" t="s">
        <v>8957</v>
      </c>
      <c r="R237" s="44" t="s">
        <v>8957</v>
      </c>
      <c r="S237" s="44" t="s">
        <v>8957</v>
      </c>
      <c r="T237" s="44" t="s">
        <v>46</v>
      </c>
      <c r="U237" s="44" t="s">
        <v>9926</v>
      </c>
      <c r="V237" s="44" t="s">
        <v>46</v>
      </c>
      <c r="W237" s="44" t="s">
        <v>46</v>
      </c>
      <c r="X237" s="44" t="s">
        <v>10242</v>
      </c>
      <c r="Y237" s="44" t="s">
        <v>48</v>
      </c>
      <c r="Z237" s="44" t="s">
        <v>61</v>
      </c>
      <c r="AA237" s="44" t="s">
        <v>46</v>
      </c>
    </row>
    <row r="238" spans="1:27">
      <c r="A238" s="44" t="s">
        <v>8951</v>
      </c>
      <c r="B238" s="44" t="s">
        <v>9807</v>
      </c>
      <c r="C238" s="44" t="s">
        <v>741</v>
      </c>
      <c r="D238" s="44" t="s">
        <v>10243</v>
      </c>
      <c r="E238" s="44" t="s">
        <v>10244</v>
      </c>
      <c r="F238" s="44" t="s">
        <v>10245</v>
      </c>
      <c r="G238" s="44" t="s">
        <v>10246</v>
      </c>
      <c r="H238" s="44" t="s">
        <v>46</v>
      </c>
      <c r="I238" s="44">
        <v>34900</v>
      </c>
      <c r="J238" s="44" t="s">
        <v>9278</v>
      </c>
      <c r="K238" s="44">
        <v>42900</v>
      </c>
      <c r="L238" s="44" t="s">
        <v>46</v>
      </c>
      <c r="M238" s="44" t="s">
        <v>123</v>
      </c>
      <c r="N238" s="44" t="s">
        <v>38</v>
      </c>
      <c r="O238" s="44" t="s">
        <v>9057</v>
      </c>
      <c r="P238" s="44" t="s">
        <v>8956</v>
      </c>
      <c r="Q238" s="44" t="s">
        <v>8957</v>
      </c>
      <c r="R238" s="44" t="s">
        <v>8957</v>
      </c>
      <c r="S238" s="44" t="s">
        <v>8957</v>
      </c>
      <c r="T238" s="44" t="s">
        <v>46</v>
      </c>
      <c r="U238" s="44" t="s">
        <v>9926</v>
      </c>
      <c r="V238" s="44" t="s">
        <v>46</v>
      </c>
      <c r="W238" s="44" t="s">
        <v>46</v>
      </c>
      <c r="X238" s="44" t="s">
        <v>10242</v>
      </c>
      <c r="Y238" s="44" t="s">
        <v>48</v>
      </c>
      <c r="Z238" s="44" t="s">
        <v>61</v>
      </c>
      <c r="AA238" s="44" t="s">
        <v>46</v>
      </c>
    </row>
    <row r="239" spans="1:27">
      <c r="A239" s="44" t="s">
        <v>8951</v>
      </c>
      <c r="B239" s="44" t="s">
        <v>9807</v>
      </c>
      <c r="C239" s="44" t="s">
        <v>741</v>
      </c>
      <c r="D239" s="44" t="s">
        <v>10247</v>
      </c>
      <c r="E239" s="44" t="s">
        <v>10248</v>
      </c>
      <c r="F239" s="44" t="s">
        <v>10249</v>
      </c>
      <c r="G239" s="44" t="s">
        <v>10250</v>
      </c>
      <c r="H239" s="44" t="s">
        <v>46</v>
      </c>
      <c r="I239" s="44">
        <v>29900</v>
      </c>
      <c r="J239" s="44" t="s">
        <v>9432</v>
      </c>
      <c r="K239" s="44">
        <v>39900</v>
      </c>
      <c r="L239" s="44" t="s">
        <v>46</v>
      </c>
      <c r="M239" s="44" t="s">
        <v>123</v>
      </c>
      <c r="N239" s="44" t="s">
        <v>38</v>
      </c>
      <c r="O239" s="44" t="s">
        <v>9057</v>
      </c>
      <c r="P239" s="44" t="s">
        <v>8967</v>
      </c>
      <c r="Q239" s="44" t="s">
        <v>8957</v>
      </c>
      <c r="R239" s="44" t="s">
        <v>8957</v>
      </c>
      <c r="S239" s="44" t="s">
        <v>8957</v>
      </c>
      <c r="T239" s="44" t="s">
        <v>46</v>
      </c>
      <c r="U239" s="44" t="s">
        <v>9926</v>
      </c>
      <c r="V239" s="44" t="s">
        <v>46</v>
      </c>
      <c r="W239" s="44" t="s">
        <v>46</v>
      </c>
      <c r="X239" s="44" t="s">
        <v>10251</v>
      </c>
      <c r="Y239" s="44" t="s">
        <v>48</v>
      </c>
      <c r="Z239" s="44" t="s">
        <v>61</v>
      </c>
      <c r="AA239" s="44" t="s">
        <v>46</v>
      </c>
    </row>
    <row r="240" spans="1:27">
      <c r="A240" s="44" t="s">
        <v>8951</v>
      </c>
      <c r="B240" s="44" t="s">
        <v>9807</v>
      </c>
      <c r="C240" s="44" t="s">
        <v>741</v>
      </c>
      <c r="D240" s="44" t="s">
        <v>10252</v>
      </c>
      <c r="E240" s="44" t="s">
        <v>10253</v>
      </c>
      <c r="F240" s="44" t="s">
        <v>10254</v>
      </c>
      <c r="G240" s="44" t="s">
        <v>10255</v>
      </c>
      <c r="H240" s="44" t="s">
        <v>46</v>
      </c>
      <c r="I240" s="44">
        <v>36900</v>
      </c>
      <c r="J240" s="44" t="s">
        <v>9279</v>
      </c>
      <c r="K240" s="44">
        <v>49900</v>
      </c>
      <c r="L240" s="44" t="s">
        <v>46</v>
      </c>
      <c r="M240" s="44" t="s">
        <v>123</v>
      </c>
      <c r="N240" s="44" t="s">
        <v>38</v>
      </c>
      <c r="O240" s="44" t="s">
        <v>9057</v>
      </c>
      <c r="P240" s="44" t="s">
        <v>8956</v>
      </c>
      <c r="Q240" s="44" t="s">
        <v>8957</v>
      </c>
      <c r="R240" s="44" t="s">
        <v>8957</v>
      </c>
      <c r="S240" s="44" t="s">
        <v>8957</v>
      </c>
      <c r="T240" s="44" t="s">
        <v>46</v>
      </c>
      <c r="U240" s="44" t="s">
        <v>9926</v>
      </c>
      <c r="V240" s="44" t="s">
        <v>46</v>
      </c>
      <c r="W240" s="44" t="s">
        <v>46</v>
      </c>
      <c r="X240" s="44" t="s">
        <v>10251</v>
      </c>
      <c r="Y240" s="44" t="s">
        <v>48</v>
      </c>
      <c r="Z240" s="44" t="s">
        <v>61</v>
      </c>
      <c r="AA240" s="44" t="s">
        <v>46</v>
      </c>
    </row>
    <row r="241" spans="1:27">
      <c r="A241" s="44" t="s">
        <v>8951</v>
      </c>
      <c r="B241" s="44" t="s">
        <v>9807</v>
      </c>
      <c r="C241" s="44" t="s">
        <v>741</v>
      </c>
      <c r="D241" s="44" t="s">
        <v>10256</v>
      </c>
      <c r="E241" s="44" t="s">
        <v>10257</v>
      </c>
      <c r="F241" s="44" t="s">
        <v>10258</v>
      </c>
      <c r="G241" s="44" t="s">
        <v>10259</v>
      </c>
      <c r="H241" s="44" t="s">
        <v>46</v>
      </c>
      <c r="I241" s="44">
        <v>53900</v>
      </c>
      <c r="J241" s="44" t="s">
        <v>10260</v>
      </c>
      <c r="K241" s="44">
        <v>69900</v>
      </c>
      <c r="L241" s="44" t="s">
        <v>46</v>
      </c>
      <c r="M241" s="44" t="s">
        <v>123</v>
      </c>
      <c r="N241" s="44" t="s">
        <v>38</v>
      </c>
      <c r="O241" s="44" t="s">
        <v>9057</v>
      </c>
      <c r="P241" s="44" t="s">
        <v>9103</v>
      </c>
      <c r="Q241" s="44" t="s">
        <v>8957</v>
      </c>
      <c r="R241" s="44" t="s">
        <v>8957</v>
      </c>
      <c r="S241" s="44" t="s">
        <v>8957</v>
      </c>
      <c r="T241" s="44" t="s">
        <v>46</v>
      </c>
      <c r="U241" s="44" t="s">
        <v>9926</v>
      </c>
      <c r="V241" s="44" t="s">
        <v>46</v>
      </c>
      <c r="W241" s="44" t="s">
        <v>46</v>
      </c>
      <c r="X241" s="44" t="s">
        <v>10251</v>
      </c>
      <c r="Y241" s="44" t="s">
        <v>48</v>
      </c>
      <c r="Z241" s="44" t="s">
        <v>61</v>
      </c>
      <c r="AA241" s="44" t="s">
        <v>46</v>
      </c>
    </row>
    <row r="242" spans="1:27">
      <c r="A242" s="44" t="s">
        <v>8951</v>
      </c>
      <c r="B242" s="44" t="s">
        <v>9807</v>
      </c>
      <c r="C242" s="44" t="s">
        <v>741</v>
      </c>
      <c r="D242" s="44" t="s">
        <v>10261</v>
      </c>
      <c r="E242" s="44" t="s">
        <v>10262</v>
      </c>
      <c r="F242" s="44" t="s">
        <v>10263</v>
      </c>
      <c r="G242" s="44" t="s">
        <v>10264</v>
      </c>
      <c r="H242" s="44" t="s">
        <v>46</v>
      </c>
      <c r="I242" s="44">
        <v>46900</v>
      </c>
      <c r="J242" s="44" t="s">
        <v>9957</v>
      </c>
      <c r="K242" s="44">
        <v>54900</v>
      </c>
      <c r="L242" s="44" t="s">
        <v>46</v>
      </c>
      <c r="M242" s="44" t="s">
        <v>123</v>
      </c>
      <c r="N242" s="44" t="s">
        <v>38</v>
      </c>
      <c r="O242" s="44" t="s">
        <v>9057</v>
      </c>
      <c r="P242" s="44" t="s">
        <v>8967</v>
      </c>
      <c r="Q242" s="44" t="s">
        <v>8957</v>
      </c>
      <c r="R242" s="44" t="s">
        <v>8957</v>
      </c>
      <c r="S242" s="44" t="s">
        <v>8957</v>
      </c>
      <c r="T242" s="44" t="s">
        <v>46</v>
      </c>
      <c r="U242" s="44" t="s">
        <v>9926</v>
      </c>
      <c r="V242" s="44" t="s">
        <v>46</v>
      </c>
      <c r="W242" s="44" t="s">
        <v>46</v>
      </c>
      <c r="X242" s="44" t="s">
        <v>10251</v>
      </c>
      <c r="Y242" s="44" t="s">
        <v>48</v>
      </c>
      <c r="Z242" s="44" t="s">
        <v>61</v>
      </c>
      <c r="AA242" s="44" t="s">
        <v>46</v>
      </c>
    </row>
    <row r="243" spans="1:27">
      <c r="A243" s="44" t="s">
        <v>8951</v>
      </c>
      <c r="B243" s="44" t="s">
        <v>9807</v>
      </c>
      <c r="C243" s="44" t="s">
        <v>741</v>
      </c>
      <c r="D243" s="44" t="s">
        <v>10265</v>
      </c>
      <c r="E243" s="44" t="s">
        <v>10266</v>
      </c>
      <c r="F243" s="44" t="s">
        <v>10267</v>
      </c>
      <c r="G243" s="44" t="s">
        <v>10268</v>
      </c>
      <c r="H243" s="44" t="s">
        <v>46</v>
      </c>
      <c r="I243" s="44">
        <v>69900</v>
      </c>
      <c r="J243" s="44" t="s">
        <v>8993</v>
      </c>
      <c r="K243" s="44">
        <v>84900</v>
      </c>
      <c r="L243" s="44" t="s">
        <v>46</v>
      </c>
      <c r="M243" s="44" t="s">
        <v>123</v>
      </c>
      <c r="N243" s="44" t="s">
        <v>38</v>
      </c>
      <c r="O243" s="44" t="s">
        <v>9057</v>
      </c>
      <c r="P243" s="44" t="s">
        <v>8956</v>
      </c>
      <c r="Q243" s="44" t="s">
        <v>8957</v>
      </c>
      <c r="R243" s="44" t="s">
        <v>8957</v>
      </c>
      <c r="S243" s="44" t="s">
        <v>8957</v>
      </c>
      <c r="T243" s="44" t="s">
        <v>46</v>
      </c>
      <c r="U243" s="44" t="s">
        <v>9926</v>
      </c>
      <c r="V243" s="44" t="s">
        <v>46</v>
      </c>
      <c r="W243" s="44" t="s">
        <v>46</v>
      </c>
      <c r="X243" s="44" t="s">
        <v>10251</v>
      </c>
      <c r="Y243" s="44" t="s">
        <v>48</v>
      </c>
      <c r="Z243" s="44" t="s">
        <v>61</v>
      </c>
      <c r="AA243" s="44" t="s">
        <v>46</v>
      </c>
    </row>
    <row r="244" spans="1:27">
      <c r="A244" s="44" t="s">
        <v>8951</v>
      </c>
      <c r="B244" s="44" t="s">
        <v>9807</v>
      </c>
      <c r="C244" s="44" t="s">
        <v>741</v>
      </c>
      <c r="D244" s="44" t="s">
        <v>10269</v>
      </c>
      <c r="E244" s="44" t="s">
        <v>10270</v>
      </c>
      <c r="F244" s="44" t="s">
        <v>10271</v>
      </c>
      <c r="G244" s="44" t="s">
        <v>10272</v>
      </c>
      <c r="H244" s="44" t="s">
        <v>46</v>
      </c>
      <c r="I244" s="44">
        <v>73900</v>
      </c>
      <c r="J244" s="44" t="s">
        <v>10273</v>
      </c>
      <c r="K244" s="44">
        <v>77900</v>
      </c>
      <c r="L244" s="44" t="s">
        <v>46</v>
      </c>
      <c r="M244" s="44" t="s">
        <v>71</v>
      </c>
      <c r="N244" s="44" t="s">
        <v>38</v>
      </c>
      <c r="O244" s="44" t="s">
        <v>9057</v>
      </c>
      <c r="P244" s="44" t="s">
        <v>8967</v>
      </c>
      <c r="Q244" s="44" t="s">
        <v>8957</v>
      </c>
      <c r="R244" s="44" t="s">
        <v>8957</v>
      </c>
      <c r="S244" s="44" t="s">
        <v>8957</v>
      </c>
      <c r="T244" s="44" t="s">
        <v>46</v>
      </c>
      <c r="U244" s="44" t="s">
        <v>9926</v>
      </c>
      <c r="V244" s="44" t="s">
        <v>46</v>
      </c>
      <c r="W244" s="44" t="s">
        <v>46</v>
      </c>
      <c r="X244" s="44" t="s">
        <v>10274</v>
      </c>
      <c r="Y244" s="44" t="s">
        <v>48</v>
      </c>
      <c r="Z244" s="44" t="s">
        <v>61</v>
      </c>
      <c r="AA244" s="44" t="s">
        <v>46</v>
      </c>
    </row>
    <row r="245" spans="1:27">
      <c r="A245" s="44" t="s">
        <v>8951</v>
      </c>
      <c r="B245" s="44" t="s">
        <v>9807</v>
      </c>
      <c r="C245" s="44" t="s">
        <v>741</v>
      </c>
      <c r="D245" s="44" t="s">
        <v>10275</v>
      </c>
      <c r="E245" s="44" t="s">
        <v>10276</v>
      </c>
      <c r="F245" s="44" t="s">
        <v>10277</v>
      </c>
      <c r="G245" s="44" t="s">
        <v>10278</v>
      </c>
      <c r="H245" s="44" t="s">
        <v>46</v>
      </c>
      <c r="I245" s="44">
        <v>109000</v>
      </c>
      <c r="J245" s="44" t="s">
        <v>10279</v>
      </c>
      <c r="K245" s="44">
        <v>114900</v>
      </c>
      <c r="L245" s="44" t="s">
        <v>46</v>
      </c>
      <c r="M245" s="44" t="s">
        <v>71</v>
      </c>
      <c r="N245" s="44" t="s">
        <v>38</v>
      </c>
      <c r="O245" s="44" t="s">
        <v>9057</v>
      </c>
      <c r="P245" s="44" t="s">
        <v>8956</v>
      </c>
      <c r="Q245" s="44" t="s">
        <v>8957</v>
      </c>
      <c r="R245" s="44" t="s">
        <v>8957</v>
      </c>
      <c r="S245" s="44" t="s">
        <v>8957</v>
      </c>
      <c r="T245" s="44" t="s">
        <v>46</v>
      </c>
      <c r="U245" s="44" t="s">
        <v>9926</v>
      </c>
      <c r="V245" s="44" t="s">
        <v>46</v>
      </c>
      <c r="W245" s="44" t="s">
        <v>46</v>
      </c>
      <c r="X245" s="44" t="s">
        <v>10274</v>
      </c>
      <c r="Y245" s="44" t="s">
        <v>48</v>
      </c>
      <c r="Z245" s="44" t="s">
        <v>61</v>
      </c>
      <c r="AA245" s="44" t="s">
        <v>46</v>
      </c>
    </row>
    <row r="246" spans="1:27">
      <c r="A246" s="44" t="s">
        <v>8951</v>
      </c>
      <c r="B246" s="44" t="s">
        <v>9807</v>
      </c>
      <c r="C246" s="44" t="s">
        <v>741</v>
      </c>
      <c r="D246" s="44" t="s">
        <v>10280</v>
      </c>
      <c r="E246" s="44" t="s">
        <v>10281</v>
      </c>
      <c r="F246" s="44" t="s">
        <v>10282</v>
      </c>
      <c r="G246" s="44" t="s">
        <v>10283</v>
      </c>
      <c r="H246" s="44" t="s">
        <v>46</v>
      </c>
      <c r="I246" s="44">
        <v>185000</v>
      </c>
      <c r="J246" s="44" t="s">
        <v>10284</v>
      </c>
      <c r="K246" s="44">
        <v>199900</v>
      </c>
      <c r="L246" s="44" t="s">
        <v>46</v>
      </c>
      <c r="M246" s="44" t="s">
        <v>71</v>
      </c>
      <c r="N246" s="44" t="s">
        <v>38</v>
      </c>
      <c r="O246" s="44" t="s">
        <v>9057</v>
      </c>
      <c r="P246" s="44" t="s">
        <v>10038</v>
      </c>
      <c r="Q246" s="44" t="s">
        <v>8957</v>
      </c>
      <c r="R246" s="44" t="s">
        <v>8957</v>
      </c>
      <c r="S246" s="44" t="s">
        <v>8957</v>
      </c>
      <c r="T246" s="44" t="s">
        <v>46</v>
      </c>
      <c r="U246" s="44" t="s">
        <v>9926</v>
      </c>
      <c r="V246" s="44" t="s">
        <v>46</v>
      </c>
      <c r="W246" s="44" t="s">
        <v>46</v>
      </c>
      <c r="X246" s="44" t="s">
        <v>10274</v>
      </c>
      <c r="Y246" s="44" t="s">
        <v>48</v>
      </c>
      <c r="Z246" s="44" t="s">
        <v>61</v>
      </c>
      <c r="AA246" s="44" t="s">
        <v>46</v>
      </c>
    </row>
    <row r="247" spans="1:27">
      <c r="A247" s="44" t="s">
        <v>8951</v>
      </c>
      <c r="B247" s="44" t="s">
        <v>9807</v>
      </c>
      <c r="C247" s="44" t="s">
        <v>1283</v>
      </c>
      <c r="D247" s="44" t="s">
        <v>10285</v>
      </c>
      <c r="E247" s="44" t="s">
        <v>10286</v>
      </c>
      <c r="F247" s="44" t="s">
        <v>10287</v>
      </c>
      <c r="G247" s="44" t="s">
        <v>10288</v>
      </c>
      <c r="H247" s="44" t="s">
        <v>46</v>
      </c>
      <c r="I247" s="44">
        <v>19999</v>
      </c>
      <c r="J247" s="44" t="s">
        <v>9417</v>
      </c>
      <c r="K247" s="44">
        <v>19999</v>
      </c>
      <c r="L247" s="44" t="s">
        <v>46</v>
      </c>
      <c r="M247" s="44" t="s">
        <v>71</v>
      </c>
      <c r="N247" s="44" t="s">
        <v>38</v>
      </c>
      <c r="O247" s="44" t="s">
        <v>9057</v>
      </c>
      <c r="P247" s="44" t="s">
        <v>8967</v>
      </c>
      <c r="Q247" s="44" t="s">
        <v>8957</v>
      </c>
      <c r="R247" s="44" t="s">
        <v>8957</v>
      </c>
      <c r="S247" s="44" t="s">
        <v>8957</v>
      </c>
      <c r="T247" s="44" t="s">
        <v>46</v>
      </c>
      <c r="U247" s="44" t="s">
        <v>46</v>
      </c>
      <c r="V247" s="44" t="s">
        <v>46</v>
      </c>
      <c r="W247" s="44" t="s">
        <v>46</v>
      </c>
      <c r="X247" s="44" t="s">
        <v>10289</v>
      </c>
      <c r="Y247" s="44" t="s">
        <v>10227</v>
      </c>
      <c r="Z247" s="44" t="s">
        <v>44</v>
      </c>
      <c r="AA247" s="44" t="s">
        <v>46</v>
      </c>
    </row>
    <row r="248" spans="1:27">
      <c r="A248" s="44" t="s">
        <v>8951</v>
      </c>
      <c r="B248" s="44" t="s">
        <v>9807</v>
      </c>
      <c r="C248" s="44" t="s">
        <v>1283</v>
      </c>
      <c r="D248" s="44" t="s">
        <v>10290</v>
      </c>
      <c r="E248" s="44" t="s">
        <v>10291</v>
      </c>
      <c r="F248" s="44" t="s">
        <v>10292</v>
      </c>
      <c r="G248" s="44" t="s">
        <v>10293</v>
      </c>
      <c r="H248" s="44" t="s">
        <v>46</v>
      </c>
      <c r="I248" s="44">
        <v>25999</v>
      </c>
      <c r="J248" s="44" t="s">
        <v>10294</v>
      </c>
      <c r="K248" s="44">
        <v>25999</v>
      </c>
      <c r="L248" s="44" t="s">
        <v>46</v>
      </c>
      <c r="M248" s="44" t="s">
        <v>71</v>
      </c>
      <c r="N248" s="44" t="s">
        <v>38</v>
      </c>
      <c r="O248" s="44" t="s">
        <v>9057</v>
      </c>
      <c r="P248" s="44" t="s">
        <v>8956</v>
      </c>
      <c r="Q248" s="44" t="s">
        <v>8957</v>
      </c>
      <c r="R248" s="44" t="s">
        <v>8957</v>
      </c>
      <c r="S248" s="44" t="s">
        <v>8957</v>
      </c>
      <c r="T248" s="44" t="s">
        <v>46</v>
      </c>
      <c r="U248" s="44" t="s">
        <v>46</v>
      </c>
      <c r="V248" s="44" t="s">
        <v>46</v>
      </c>
      <c r="W248" s="44" t="s">
        <v>46</v>
      </c>
      <c r="X248" s="44" t="s">
        <v>10289</v>
      </c>
      <c r="Y248" s="44" t="s">
        <v>10227</v>
      </c>
      <c r="Z248" s="44" t="s">
        <v>44</v>
      </c>
      <c r="AA248" s="44" t="s">
        <v>46</v>
      </c>
    </row>
    <row r="249" spans="1:27">
      <c r="A249" s="44" t="s">
        <v>8951</v>
      </c>
      <c r="B249" s="44" t="s">
        <v>9807</v>
      </c>
      <c r="C249" s="44" t="s">
        <v>1283</v>
      </c>
      <c r="D249" s="44" t="s">
        <v>10295</v>
      </c>
      <c r="E249" s="44" t="s">
        <v>10296</v>
      </c>
      <c r="F249" s="44" t="s">
        <v>10297</v>
      </c>
      <c r="G249" s="44" t="s">
        <v>10298</v>
      </c>
      <c r="H249" s="44" t="s">
        <v>46</v>
      </c>
      <c r="I249" s="44">
        <v>30999</v>
      </c>
      <c r="J249" s="44" t="s">
        <v>10299</v>
      </c>
      <c r="K249" s="44">
        <v>30999</v>
      </c>
      <c r="L249" s="44" t="s">
        <v>46</v>
      </c>
      <c r="M249" s="44" t="s">
        <v>71</v>
      </c>
      <c r="N249" s="44" t="s">
        <v>38</v>
      </c>
      <c r="O249" s="44" t="s">
        <v>9057</v>
      </c>
      <c r="P249" s="44" t="s">
        <v>9103</v>
      </c>
      <c r="Q249" s="44" t="s">
        <v>8957</v>
      </c>
      <c r="R249" s="44" t="s">
        <v>8957</v>
      </c>
      <c r="S249" s="44" t="s">
        <v>8957</v>
      </c>
      <c r="T249" s="44" t="s">
        <v>46</v>
      </c>
      <c r="U249" s="44" t="s">
        <v>46</v>
      </c>
      <c r="V249" s="44" t="s">
        <v>46</v>
      </c>
      <c r="W249" s="44" t="s">
        <v>46</v>
      </c>
      <c r="X249" s="44" t="s">
        <v>10289</v>
      </c>
      <c r="Y249" s="44" t="s">
        <v>10227</v>
      </c>
      <c r="Z249" s="44" t="s">
        <v>44</v>
      </c>
      <c r="AA249" s="44" t="s">
        <v>46</v>
      </c>
    </row>
    <row r="250" spans="1:27">
      <c r="A250" s="44" t="s">
        <v>8951</v>
      </c>
      <c r="B250" s="44" t="s">
        <v>9807</v>
      </c>
      <c r="C250" s="44" t="s">
        <v>1670</v>
      </c>
      <c r="D250" s="44" t="s">
        <v>10300</v>
      </c>
      <c r="E250" s="44" t="s">
        <v>10301</v>
      </c>
      <c r="F250" s="44" t="s">
        <v>10302</v>
      </c>
      <c r="G250" s="44" t="s">
        <v>10303</v>
      </c>
      <c r="H250" s="44" t="s">
        <v>9937</v>
      </c>
      <c r="I250" s="44">
        <v>14900</v>
      </c>
      <c r="J250" s="44" t="s">
        <v>9255</v>
      </c>
      <c r="K250" s="44">
        <v>18900</v>
      </c>
      <c r="L250" s="44" t="s">
        <v>46</v>
      </c>
      <c r="M250" s="44" t="s">
        <v>71</v>
      </c>
      <c r="N250" s="44" t="s">
        <v>38</v>
      </c>
      <c r="O250" s="44" t="s">
        <v>10304</v>
      </c>
      <c r="P250" s="44" t="s">
        <v>9022</v>
      </c>
      <c r="Q250" s="44" t="s">
        <v>8957</v>
      </c>
      <c r="R250" s="44" t="s">
        <v>8957</v>
      </c>
      <c r="S250" s="44" t="s">
        <v>8957</v>
      </c>
      <c r="T250" s="44" t="s">
        <v>46</v>
      </c>
      <c r="U250" s="44" t="s">
        <v>46</v>
      </c>
      <c r="V250" s="44" t="s">
        <v>46</v>
      </c>
      <c r="W250" s="44" t="s">
        <v>46</v>
      </c>
      <c r="X250" s="44" t="s">
        <v>10305</v>
      </c>
      <c r="Y250" s="44" t="s">
        <v>1169</v>
      </c>
      <c r="Z250" s="44" t="s">
        <v>1143</v>
      </c>
      <c r="AA250" s="44" t="s">
        <v>46</v>
      </c>
    </row>
    <row r="251" spans="1:27">
      <c r="A251" s="44" t="s">
        <v>8951</v>
      </c>
      <c r="B251" s="44" t="s">
        <v>9807</v>
      </c>
      <c r="C251" s="44" t="s">
        <v>1670</v>
      </c>
      <c r="D251" s="44" t="s">
        <v>10306</v>
      </c>
      <c r="E251" s="44" t="s">
        <v>10307</v>
      </c>
      <c r="F251" s="44" t="s">
        <v>10308</v>
      </c>
      <c r="G251" s="44" t="s">
        <v>10309</v>
      </c>
      <c r="H251" s="44" t="s">
        <v>46</v>
      </c>
      <c r="I251" s="44">
        <v>10990</v>
      </c>
      <c r="J251" s="44" t="s">
        <v>10310</v>
      </c>
      <c r="K251" s="44">
        <v>11990</v>
      </c>
      <c r="L251" s="44" t="s">
        <v>46</v>
      </c>
      <c r="M251" s="44" t="s">
        <v>71</v>
      </c>
      <c r="N251" s="44" t="s">
        <v>38</v>
      </c>
      <c r="O251" s="44" t="s">
        <v>46</v>
      </c>
      <c r="P251" s="44" t="s">
        <v>9012</v>
      </c>
      <c r="Q251" s="44" t="s">
        <v>8957</v>
      </c>
      <c r="R251" s="44" t="s">
        <v>46</v>
      </c>
      <c r="S251" s="44" t="s">
        <v>46</v>
      </c>
      <c r="T251" s="44" t="s">
        <v>46</v>
      </c>
      <c r="U251" s="44" t="s">
        <v>46</v>
      </c>
      <c r="V251" s="44" t="s">
        <v>46</v>
      </c>
      <c r="W251" s="44" t="s">
        <v>46</v>
      </c>
      <c r="X251" s="44" t="s">
        <v>10311</v>
      </c>
      <c r="Y251" s="44" t="s">
        <v>48</v>
      </c>
      <c r="Z251" s="44" t="s">
        <v>1143</v>
      </c>
      <c r="AA251" s="44" t="s">
        <v>46</v>
      </c>
    </row>
    <row r="252" spans="1:27">
      <c r="A252" s="44" t="s">
        <v>8951</v>
      </c>
      <c r="B252" s="44" t="s">
        <v>9807</v>
      </c>
      <c r="C252" s="44" t="s">
        <v>1670</v>
      </c>
      <c r="D252" s="44" t="s">
        <v>10312</v>
      </c>
      <c r="E252" s="44" t="s">
        <v>10313</v>
      </c>
      <c r="F252" s="44" t="s">
        <v>10314</v>
      </c>
      <c r="G252" s="44" t="s">
        <v>10315</v>
      </c>
      <c r="H252" s="44" t="s">
        <v>46</v>
      </c>
      <c r="I252" s="44">
        <v>10990</v>
      </c>
      <c r="J252" s="44" t="s">
        <v>10310</v>
      </c>
      <c r="K252" s="44">
        <v>11990</v>
      </c>
      <c r="L252" s="44" t="s">
        <v>46</v>
      </c>
      <c r="M252" s="44" t="s">
        <v>71</v>
      </c>
      <c r="N252" s="44" t="s">
        <v>38</v>
      </c>
      <c r="O252" s="44" t="s">
        <v>46</v>
      </c>
      <c r="P252" s="44" t="s">
        <v>9012</v>
      </c>
      <c r="Q252" s="44" t="s">
        <v>8957</v>
      </c>
      <c r="R252" s="44" t="s">
        <v>46</v>
      </c>
      <c r="S252" s="44" t="s">
        <v>46</v>
      </c>
      <c r="T252" s="44" t="s">
        <v>46</v>
      </c>
      <c r="U252" s="44" t="s">
        <v>46</v>
      </c>
      <c r="V252" s="44" t="s">
        <v>46</v>
      </c>
      <c r="W252" s="44" t="s">
        <v>46</v>
      </c>
      <c r="X252" s="44" t="s">
        <v>10311</v>
      </c>
      <c r="Y252" s="44" t="s">
        <v>48</v>
      </c>
      <c r="Z252" s="44" t="s">
        <v>1143</v>
      </c>
      <c r="AA252" s="44" t="s">
        <v>46</v>
      </c>
    </row>
    <row r="253" spans="1:27">
      <c r="A253" s="44" t="s">
        <v>8951</v>
      </c>
      <c r="B253" s="44" t="s">
        <v>9807</v>
      </c>
      <c r="C253" s="44" t="s">
        <v>1670</v>
      </c>
      <c r="D253" s="44" t="s">
        <v>10316</v>
      </c>
      <c r="E253" s="44" t="s">
        <v>10317</v>
      </c>
      <c r="F253" s="44" t="s">
        <v>10318</v>
      </c>
      <c r="G253" s="44" t="s">
        <v>10319</v>
      </c>
      <c r="H253" s="44" t="s">
        <v>9393</v>
      </c>
      <c r="I253" s="44">
        <v>17900</v>
      </c>
      <c r="J253" s="44" t="s">
        <v>9064</v>
      </c>
      <c r="K253" s="44">
        <v>25900</v>
      </c>
      <c r="L253" s="44" t="s">
        <v>46</v>
      </c>
      <c r="M253" s="44" t="s">
        <v>71</v>
      </c>
      <c r="N253" s="44" t="s">
        <v>38</v>
      </c>
      <c r="O253" s="44" t="s">
        <v>46</v>
      </c>
      <c r="P253" s="44" t="s">
        <v>8967</v>
      </c>
      <c r="Q253" s="44" t="s">
        <v>8957</v>
      </c>
      <c r="R253" s="44" t="s">
        <v>8957</v>
      </c>
      <c r="S253" s="44" t="s">
        <v>8957</v>
      </c>
      <c r="T253" s="44" t="s">
        <v>46</v>
      </c>
      <c r="U253" s="44" t="s">
        <v>46</v>
      </c>
      <c r="V253" s="44" t="s">
        <v>46</v>
      </c>
      <c r="W253" s="44" t="s">
        <v>46</v>
      </c>
      <c r="X253" s="44" t="s">
        <v>10320</v>
      </c>
      <c r="Y253" s="44" t="s">
        <v>1169</v>
      </c>
      <c r="Z253" s="44" t="s">
        <v>1143</v>
      </c>
      <c r="AA253" s="44" t="s">
        <v>46</v>
      </c>
    </row>
    <row r="254" spans="1:27">
      <c r="A254" s="44" t="s">
        <v>8951</v>
      </c>
      <c r="B254" s="44" t="s">
        <v>9807</v>
      </c>
      <c r="C254" s="44" t="s">
        <v>1670</v>
      </c>
      <c r="D254" s="44" t="s">
        <v>10321</v>
      </c>
      <c r="E254" s="44" t="s">
        <v>10322</v>
      </c>
      <c r="F254" s="44" t="s">
        <v>10323</v>
      </c>
      <c r="G254" s="44" t="s">
        <v>10324</v>
      </c>
      <c r="H254" s="44" t="s">
        <v>9913</v>
      </c>
      <c r="I254" s="44">
        <v>20900</v>
      </c>
      <c r="J254" s="44" t="s">
        <v>9315</v>
      </c>
      <c r="K254" s="44">
        <v>31900</v>
      </c>
      <c r="L254" s="44" t="s">
        <v>46</v>
      </c>
      <c r="M254" s="44" t="s">
        <v>123</v>
      </c>
      <c r="N254" s="44" t="s">
        <v>38</v>
      </c>
      <c r="O254" s="44" t="s">
        <v>46</v>
      </c>
      <c r="P254" s="44" t="s">
        <v>8956</v>
      </c>
      <c r="Q254" s="44" t="s">
        <v>8957</v>
      </c>
      <c r="R254" s="44" t="s">
        <v>8957</v>
      </c>
      <c r="S254" s="44" t="s">
        <v>8957</v>
      </c>
      <c r="T254" s="44" t="s">
        <v>46</v>
      </c>
      <c r="U254" s="44" t="s">
        <v>46</v>
      </c>
      <c r="V254" s="44" t="s">
        <v>46</v>
      </c>
      <c r="W254" s="44" t="s">
        <v>46</v>
      </c>
      <c r="X254" s="44" t="s">
        <v>10320</v>
      </c>
      <c r="Y254" s="44" t="s">
        <v>1169</v>
      </c>
      <c r="Z254" s="44" t="s">
        <v>1143</v>
      </c>
      <c r="AA254" s="44" t="s">
        <v>46</v>
      </c>
    </row>
    <row r="255" spans="1:27">
      <c r="A255" s="44" t="s">
        <v>8951</v>
      </c>
      <c r="B255" s="44" t="s">
        <v>9807</v>
      </c>
      <c r="C255" s="44" t="s">
        <v>1283</v>
      </c>
      <c r="D255" s="44" t="s">
        <v>10325</v>
      </c>
      <c r="E255" s="44" t="s">
        <v>10326</v>
      </c>
      <c r="F255" s="44" t="s">
        <v>10327</v>
      </c>
      <c r="G255" s="44" t="s">
        <v>10328</v>
      </c>
      <c r="H255" s="44" t="s">
        <v>46</v>
      </c>
      <c r="I255" s="44">
        <v>42999</v>
      </c>
      <c r="J255" s="44" t="s">
        <v>10329</v>
      </c>
      <c r="K255" s="44">
        <v>42999</v>
      </c>
      <c r="L255" s="44" t="s">
        <v>46</v>
      </c>
      <c r="M255" s="44" t="s">
        <v>71</v>
      </c>
      <c r="N255" s="44" t="s">
        <v>38</v>
      </c>
      <c r="O255" s="44" t="s">
        <v>46</v>
      </c>
      <c r="P255" s="44" t="s">
        <v>8994</v>
      </c>
      <c r="Q255" s="44" t="s">
        <v>8957</v>
      </c>
      <c r="R255" s="44" t="s">
        <v>8957</v>
      </c>
      <c r="S255" s="44" t="s">
        <v>8957</v>
      </c>
      <c r="T255" s="44" t="s">
        <v>46</v>
      </c>
      <c r="U255" s="44" t="s">
        <v>46</v>
      </c>
      <c r="V255" s="44" t="s">
        <v>46</v>
      </c>
      <c r="W255" s="44" t="s">
        <v>46</v>
      </c>
      <c r="X255" s="44" t="s">
        <v>10330</v>
      </c>
      <c r="Y255" s="44" t="s">
        <v>1169</v>
      </c>
      <c r="Z255" s="44" t="s">
        <v>44</v>
      </c>
      <c r="AA255" s="44" t="s">
        <v>46</v>
      </c>
    </row>
    <row r="256" spans="1:27">
      <c r="A256" s="44" t="s">
        <v>8951</v>
      </c>
      <c r="B256" s="44" t="s">
        <v>9807</v>
      </c>
      <c r="C256" s="44" t="s">
        <v>1283</v>
      </c>
      <c r="D256" s="44" t="s">
        <v>10331</v>
      </c>
      <c r="E256" s="44" t="s">
        <v>10332</v>
      </c>
      <c r="F256" s="44" t="s">
        <v>10333</v>
      </c>
      <c r="G256" s="44" t="s">
        <v>10334</v>
      </c>
      <c r="H256" s="44" t="s">
        <v>46</v>
      </c>
      <c r="I256" s="44">
        <v>89999</v>
      </c>
      <c r="J256" s="44" t="s">
        <v>10335</v>
      </c>
      <c r="K256" s="44">
        <v>89999</v>
      </c>
      <c r="L256" s="44" t="s">
        <v>46</v>
      </c>
      <c r="M256" s="44" t="s">
        <v>71</v>
      </c>
      <c r="N256" s="44" t="s">
        <v>38</v>
      </c>
      <c r="O256" s="44" t="s">
        <v>46</v>
      </c>
      <c r="P256" s="44" t="s">
        <v>9003</v>
      </c>
      <c r="Q256" s="44" t="s">
        <v>8957</v>
      </c>
      <c r="R256" s="44" t="s">
        <v>8957</v>
      </c>
      <c r="S256" s="44" t="s">
        <v>8957</v>
      </c>
      <c r="T256" s="44" t="s">
        <v>46</v>
      </c>
      <c r="U256" s="44" t="s">
        <v>46</v>
      </c>
      <c r="V256" s="44" t="s">
        <v>46</v>
      </c>
      <c r="W256" s="44" t="s">
        <v>46</v>
      </c>
      <c r="X256" s="44" t="s">
        <v>10330</v>
      </c>
      <c r="Y256" s="44" t="s">
        <v>1169</v>
      </c>
      <c r="Z256" s="44" t="s">
        <v>44</v>
      </c>
      <c r="AA256" s="44" t="s">
        <v>46</v>
      </c>
    </row>
    <row r="257" spans="1:27">
      <c r="A257" s="44" t="s">
        <v>8951</v>
      </c>
      <c r="B257" s="44" t="s">
        <v>9807</v>
      </c>
      <c r="C257" s="44" t="s">
        <v>741</v>
      </c>
      <c r="D257" s="44" t="s">
        <v>10336</v>
      </c>
      <c r="E257" s="44" t="s">
        <v>10337</v>
      </c>
      <c r="F257" s="44" t="s">
        <v>10338</v>
      </c>
      <c r="G257" s="44" t="s">
        <v>10339</v>
      </c>
      <c r="H257" s="44" t="s">
        <v>46</v>
      </c>
      <c r="I257" s="44">
        <v>14900</v>
      </c>
      <c r="J257" s="44" t="s">
        <v>9248</v>
      </c>
      <c r="K257" s="44">
        <v>14900</v>
      </c>
      <c r="L257" s="44" t="s">
        <v>46</v>
      </c>
      <c r="M257" s="44" t="s">
        <v>71</v>
      </c>
      <c r="N257" s="44" t="s">
        <v>38</v>
      </c>
      <c r="O257" s="44" t="s">
        <v>46</v>
      </c>
      <c r="P257" s="44" t="s">
        <v>9022</v>
      </c>
      <c r="Q257" s="44" t="s">
        <v>8957</v>
      </c>
      <c r="R257" s="44" t="s">
        <v>46</v>
      </c>
      <c r="S257" s="44" t="s">
        <v>8957</v>
      </c>
      <c r="T257" s="44" t="s">
        <v>10340</v>
      </c>
      <c r="U257" s="44" t="s">
        <v>46</v>
      </c>
      <c r="V257" s="44" t="s">
        <v>46</v>
      </c>
      <c r="W257" s="44" t="s">
        <v>46</v>
      </c>
      <c r="X257" s="44" t="s">
        <v>10341</v>
      </c>
      <c r="Y257" s="44" t="s">
        <v>48</v>
      </c>
      <c r="Z257" s="44" t="s">
        <v>61</v>
      </c>
      <c r="AA257" s="44" t="s">
        <v>46</v>
      </c>
    </row>
    <row r="258" spans="1:27">
      <c r="A258" s="44" t="s">
        <v>8951</v>
      </c>
      <c r="B258" s="44" t="s">
        <v>9807</v>
      </c>
      <c r="C258" s="44" t="s">
        <v>741</v>
      </c>
      <c r="D258" s="44" t="s">
        <v>10342</v>
      </c>
      <c r="E258" s="44" t="s">
        <v>10343</v>
      </c>
      <c r="F258" s="44" t="s">
        <v>10344</v>
      </c>
      <c r="G258" s="44" t="s">
        <v>10345</v>
      </c>
      <c r="H258" s="44" t="s">
        <v>46</v>
      </c>
      <c r="I258" s="44">
        <v>20900</v>
      </c>
      <c r="J258" s="44" t="s">
        <v>9263</v>
      </c>
      <c r="K258" s="44">
        <v>20900</v>
      </c>
      <c r="L258" s="44" t="s">
        <v>46</v>
      </c>
      <c r="M258" s="44" t="s">
        <v>71</v>
      </c>
      <c r="N258" s="44" t="s">
        <v>38</v>
      </c>
      <c r="O258" s="44" t="s">
        <v>46</v>
      </c>
      <c r="P258" s="44" t="s">
        <v>9084</v>
      </c>
      <c r="Q258" s="44" t="s">
        <v>8957</v>
      </c>
      <c r="R258" s="44" t="s">
        <v>8957</v>
      </c>
      <c r="S258" s="44" t="s">
        <v>8957</v>
      </c>
      <c r="T258" s="44" t="s">
        <v>10340</v>
      </c>
      <c r="U258" s="44" t="s">
        <v>46</v>
      </c>
      <c r="V258" s="44" t="s">
        <v>46</v>
      </c>
      <c r="W258" s="44" t="s">
        <v>46</v>
      </c>
      <c r="X258" s="44" t="s">
        <v>10346</v>
      </c>
      <c r="Y258" s="44" t="s">
        <v>48</v>
      </c>
      <c r="Z258" s="44" t="s">
        <v>61</v>
      </c>
      <c r="AA258" s="44" t="s">
        <v>46</v>
      </c>
    </row>
    <row r="259" spans="1:27">
      <c r="A259" s="44" t="s">
        <v>8951</v>
      </c>
      <c r="B259" s="44" t="s">
        <v>9807</v>
      </c>
      <c r="C259" s="44" t="s">
        <v>741</v>
      </c>
      <c r="D259" s="44" t="s">
        <v>10347</v>
      </c>
      <c r="E259" s="44" t="s">
        <v>10348</v>
      </c>
      <c r="F259" s="44" t="s">
        <v>10349</v>
      </c>
      <c r="G259" s="44" t="s">
        <v>10350</v>
      </c>
      <c r="H259" s="44" t="s">
        <v>46</v>
      </c>
      <c r="I259" s="44">
        <v>23900</v>
      </c>
      <c r="J259" s="44" t="s">
        <v>9070</v>
      </c>
      <c r="K259" s="44">
        <v>23900</v>
      </c>
      <c r="L259" s="44" t="s">
        <v>46</v>
      </c>
      <c r="M259" s="44" t="s">
        <v>71</v>
      </c>
      <c r="N259" s="44" t="s">
        <v>38</v>
      </c>
      <c r="O259" s="44" t="s">
        <v>46</v>
      </c>
      <c r="P259" s="44" t="s">
        <v>8967</v>
      </c>
      <c r="Q259" s="44" t="s">
        <v>8957</v>
      </c>
      <c r="R259" s="44" t="s">
        <v>8957</v>
      </c>
      <c r="S259" s="44" t="s">
        <v>8957</v>
      </c>
      <c r="T259" s="44" t="s">
        <v>10351</v>
      </c>
      <c r="U259" s="44" t="s">
        <v>46</v>
      </c>
      <c r="V259" s="44" t="s">
        <v>46</v>
      </c>
      <c r="W259" s="44" t="s">
        <v>46</v>
      </c>
      <c r="X259" s="44" t="s">
        <v>10346</v>
      </c>
      <c r="Y259" s="44" t="s">
        <v>48</v>
      </c>
      <c r="Z259" s="44" t="s">
        <v>61</v>
      </c>
      <c r="AA259" s="44" t="s">
        <v>46</v>
      </c>
    </row>
    <row r="260" spans="1:27">
      <c r="A260" s="44" t="s">
        <v>8951</v>
      </c>
      <c r="B260" s="44" t="s">
        <v>9807</v>
      </c>
      <c r="C260" s="44" t="s">
        <v>741</v>
      </c>
      <c r="D260" s="44" t="s">
        <v>10352</v>
      </c>
      <c r="E260" s="44" t="s">
        <v>10353</v>
      </c>
      <c r="F260" s="44" t="s">
        <v>10354</v>
      </c>
      <c r="G260" s="44" t="s">
        <v>10355</v>
      </c>
      <c r="H260" s="44" t="s">
        <v>46</v>
      </c>
      <c r="I260" s="44">
        <v>19900</v>
      </c>
      <c r="J260" s="44" t="s">
        <v>9913</v>
      </c>
      <c r="K260" s="44">
        <v>19900</v>
      </c>
      <c r="L260" s="44" t="s">
        <v>46</v>
      </c>
      <c r="M260" s="44" t="s">
        <v>71</v>
      </c>
      <c r="N260" s="44" t="s">
        <v>38</v>
      </c>
      <c r="O260" s="44" t="s">
        <v>46</v>
      </c>
      <c r="P260" s="44" t="s">
        <v>9022</v>
      </c>
      <c r="Q260" s="44" t="s">
        <v>8957</v>
      </c>
      <c r="R260" s="44" t="s">
        <v>8957</v>
      </c>
      <c r="S260" s="44" t="s">
        <v>8957</v>
      </c>
      <c r="T260" s="44" t="s">
        <v>10340</v>
      </c>
      <c r="U260" s="44" t="s">
        <v>46</v>
      </c>
      <c r="V260" s="44" t="s">
        <v>46</v>
      </c>
      <c r="W260" s="44" t="s">
        <v>46</v>
      </c>
      <c r="X260" s="44" t="s">
        <v>10356</v>
      </c>
      <c r="Y260" s="44" t="s">
        <v>48</v>
      </c>
      <c r="Z260" s="44" t="s">
        <v>61</v>
      </c>
      <c r="AA260" s="44" t="s">
        <v>46</v>
      </c>
    </row>
    <row r="261" spans="1:27">
      <c r="A261" s="44" t="s">
        <v>8951</v>
      </c>
      <c r="B261" s="44" t="s">
        <v>9807</v>
      </c>
      <c r="C261" s="44" t="s">
        <v>741</v>
      </c>
      <c r="D261" s="44" t="s">
        <v>10357</v>
      </c>
      <c r="E261" s="44" t="s">
        <v>10358</v>
      </c>
      <c r="F261" s="44" t="s">
        <v>10359</v>
      </c>
      <c r="G261" s="44" t="s">
        <v>10360</v>
      </c>
      <c r="H261" s="44" t="s">
        <v>46</v>
      </c>
      <c r="I261" s="44">
        <v>22900</v>
      </c>
      <c r="J261" s="44" t="s">
        <v>9264</v>
      </c>
      <c r="K261" s="44">
        <v>22900</v>
      </c>
      <c r="L261" s="44" t="s">
        <v>46</v>
      </c>
      <c r="M261" s="44" t="s">
        <v>71</v>
      </c>
      <c r="N261" s="44" t="s">
        <v>38</v>
      </c>
      <c r="O261" s="44" t="s">
        <v>46</v>
      </c>
      <c r="P261" s="44" t="s">
        <v>9084</v>
      </c>
      <c r="Q261" s="44" t="s">
        <v>8957</v>
      </c>
      <c r="R261" s="44" t="s">
        <v>8957</v>
      </c>
      <c r="S261" s="44" t="s">
        <v>8957</v>
      </c>
      <c r="T261" s="44" t="s">
        <v>10351</v>
      </c>
      <c r="U261" s="44" t="s">
        <v>46</v>
      </c>
      <c r="V261" s="44" t="s">
        <v>46</v>
      </c>
      <c r="W261" s="44" t="s">
        <v>46</v>
      </c>
      <c r="X261" s="44" t="s">
        <v>10356</v>
      </c>
      <c r="Y261" s="44" t="s">
        <v>48</v>
      </c>
      <c r="Z261" s="44" t="s">
        <v>61</v>
      </c>
      <c r="AA261" s="44" t="s">
        <v>46</v>
      </c>
    </row>
    <row r="262" spans="1:27">
      <c r="A262" s="44" t="s">
        <v>8951</v>
      </c>
      <c r="B262" s="44" t="s">
        <v>9807</v>
      </c>
      <c r="C262" s="44" t="s">
        <v>741</v>
      </c>
      <c r="D262" s="44" t="s">
        <v>10361</v>
      </c>
      <c r="E262" s="44" t="s">
        <v>10362</v>
      </c>
      <c r="F262" s="44" t="s">
        <v>10363</v>
      </c>
      <c r="G262" s="44" t="s">
        <v>10364</v>
      </c>
      <c r="H262" s="44" t="s">
        <v>46</v>
      </c>
      <c r="I262" s="44">
        <v>25900</v>
      </c>
      <c r="J262" s="44" t="s">
        <v>9398</v>
      </c>
      <c r="K262" s="44">
        <v>25900</v>
      </c>
      <c r="L262" s="44" t="s">
        <v>46</v>
      </c>
      <c r="M262" s="44" t="s">
        <v>71</v>
      </c>
      <c r="N262" s="44" t="s">
        <v>38</v>
      </c>
      <c r="O262" s="44" t="s">
        <v>46</v>
      </c>
      <c r="P262" s="44" t="s">
        <v>8967</v>
      </c>
      <c r="Q262" s="44" t="s">
        <v>8957</v>
      </c>
      <c r="R262" s="44" t="s">
        <v>8957</v>
      </c>
      <c r="S262" s="44" t="s">
        <v>8957</v>
      </c>
      <c r="T262" s="44" t="s">
        <v>10351</v>
      </c>
      <c r="U262" s="44" t="s">
        <v>46</v>
      </c>
      <c r="V262" s="44" t="s">
        <v>46</v>
      </c>
      <c r="W262" s="44" t="s">
        <v>46</v>
      </c>
      <c r="X262" s="44" t="s">
        <v>10356</v>
      </c>
      <c r="Y262" s="44" t="s">
        <v>48</v>
      </c>
      <c r="Z262" s="44" t="s">
        <v>61</v>
      </c>
      <c r="AA262" s="44" t="s">
        <v>46</v>
      </c>
    </row>
    <row r="263" spans="1:27">
      <c r="A263" s="44" t="s">
        <v>8951</v>
      </c>
      <c r="B263" s="44" t="s">
        <v>9807</v>
      </c>
      <c r="C263" s="44" t="s">
        <v>741</v>
      </c>
      <c r="D263" s="44" t="s">
        <v>10365</v>
      </c>
      <c r="E263" s="44" t="s">
        <v>10366</v>
      </c>
      <c r="F263" s="44" t="s">
        <v>10367</v>
      </c>
      <c r="G263" s="44" t="s">
        <v>10368</v>
      </c>
      <c r="H263" s="44" t="s">
        <v>46</v>
      </c>
      <c r="I263" s="44">
        <v>35900</v>
      </c>
      <c r="J263" s="44" t="s">
        <v>9327</v>
      </c>
      <c r="K263" s="44">
        <v>35900</v>
      </c>
      <c r="L263" s="44" t="s">
        <v>46</v>
      </c>
      <c r="M263" s="44" t="s">
        <v>71</v>
      </c>
      <c r="N263" s="44" t="s">
        <v>38</v>
      </c>
      <c r="O263" s="44" t="s">
        <v>46</v>
      </c>
      <c r="P263" s="44" t="s">
        <v>8956</v>
      </c>
      <c r="Q263" s="44" t="s">
        <v>8957</v>
      </c>
      <c r="R263" s="44" t="s">
        <v>8957</v>
      </c>
      <c r="S263" s="44" t="s">
        <v>8957</v>
      </c>
      <c r="T263" s="44" t="s">
        <v>10340</v>
      </c>
      <c r="U263" s="44" t="s">
        <v>46</v>
      </c>
      <c r="V263" s="44" t="s">
        <v>46</v>
      </c>
      <c r="W263" s="44" t="s">
        <v>46</v>
      </c>
      <c r="X263" s="44" t="s">
        <v>10356</v>
      </c>
      <c r="Y263" s="44" t="s">
        <v>48</v>
      </c>
      <c r="Z263" s="44" t="s">
        <v>61</v>
      </c>
      <c r="AA263" s="44" t="s">
        <v>46</v>
      </c>
    </row>
    <row r="264" spans="1:27">
      <c r="A264" s="44" t="s">
        <v>8951</v>
      </c>
      <c r="B264" s="44" t="s">
        <v>9807</v>
      </c>
      <c r="C264" s="44" t="s">
        <v>741</v>
      </c>
      <c r="D264" s="44" t="s">
        <v>10369</v>
      </c>
      <c r="E264" s="44" t="s">
        <v>10370</v>
      </c>
      <c r="F264" s="44" t="s">
        <v>10371</v>
      </c>
      <c r="G264" s="44" t="s">
        <v>10372</v>
      </c>
      <c r="H264" s="44" t="s">
        <v>46</v>
      </c>
      <c r="I264" s="44">
        <v>64900</v>
      </c>
      <c r="J264" s="44" t="s">
        <v>10373</v>
      </c>
      <c r="K264" s="44">
        <v>64900</v>
      </c>
      <c r="L264" s="44" t="s">
        <v>46</v>
      </c>
      <c r="M264" s="44" t="s">
        <v>71</v>
      </c>
      <c r="N264" s="44" t="s">
        <v>38</v>
      </c>
      <c r="O264" s="44" t="s">
        <v>46</v>
      </c>
      <c r="P264" s="44" t="s">
        <v>9103</v>
      </c>
      <c r="Q264" s="44" t="s">
        <v>8957</v>
      </c>
      <c r="R264" s="44" t="s">
        <v>8957</v>
      </c>
      <c r="S264" s="44" t="s">
        <v>8957</v>
      </c>
      <c r="T264" s="44" t="s">
        <v>10340</v>
      </c>
      <c r="U264" s="44" t="s">
        <v>46</v>
      </c>
      <c r="V264" s="44" t="s">
        <v>46</v>
      </c>
      <c r="W264" s="44" t="s">
        <v>46</v>
      </c>
      <c r="X264" s="44" t="s">
        <v>10356</v>
      </c>
      <c r="Y264" s="44" t="s">
        <v>48</v>
      </c>
      <c r="Z264" s="44" t="s">
        <v>61</v>
      </c>
      <c r="AA264" s="44" t="s">
        <v>46</v>
      </c>
    </row>
    <row r="265" spans="1:27">
      <c r="A265" s="44" t="s">
        <v>8951</v>
      </c>
      <c r="B265" s="44" t="s">
        <v>9807</v>
      </c>
      <c r="C265" s="44" t="s">
        <v>1670</v>
      </c>
      <c r="D265" s="44" t="s">
        <v>10374</v>
      </c>
      <c r="E265" s="44" t="s">
        <v>10375</v>
      </c>
      <c r="F265" s="44" t="s">
        <v>10376</v>
      </c>
      <c r="G265" s="44" t="s">
        <v>10377</v>
      </c>
      <c r="H265" s="44" t="s">
        <v>46</v>
      </c>
      <c r="I265" s="44">
        <v>53900</v>
      </c>
      <c r="J265" s="44" t="s">
        <v>10260</v>
      </c>
      <c r="K265" s="44">
        <v>54900</v>
      </c>
      <c r="L265" s="44" t="s">
        <v>46</v>
      </c>
      <c r="M265" s="44" t="s">
        <v>71</v>
      </c>
      <c r="N265" s="44" t="s">
        <v>38</v>
      </c>
      <c r="O265" s="44" t="s">
        <v>9057</v>
      </c>
      <c r="P265" s="44" t="s">
        <v>46</v>
      </c>
      <c r="Q265" s="44" t="s">
        <v>8957</v>
      </c>
      <c r="R265" s="44" t="s">
        <v>8957</v>
      </c>
      <c r="S265" s="44" t="s">
        <v>8957</v>
      </c>
      <c r="T265" s="44" t="s">
        <v>10351</v>
      </c>
      <c r="U265" s="44" t="s">
        <v>46</v>
      </c>
      <c r="V265" s="44" t="s">
        <v>46</v>
      </c>
      <c r="W265" s="44" t="s">
        <v>46</v>
      </c>
      <c r="X265" s="44" t="s">
        <v>10378</v>
      </c>
      <c r="Y265" s="44" t="s">
        <v>1169</v>
      </c>
      <c r="Z265" s="44" t="s">
        <v>1143</v>
      </c>
      <c r="AA265" s="44" t="s">
        <v>46</v>
      </c>
    </row>
    <row r="266" spans="1:27">
      <c r="A266" s="44" t="s">
        <v>8951</v>
      </c>
      <c r="B266" s="44" t="s">
        <v>9807</v>
      </c>
      <c r="C266" s="44" t="s">
        <v>1670</v>
      </c>
      <c r="D266" s="44" t="s">
        <v>10379</v>
      </c>
      <c r="E266" s="44" t="s">
        <v>10380</v>
      </c>
      <c r="F266" s="44" t="s">
        <v>10381</v>
      </c>
      <c r="G266" s="44" t="s">
        <v>10382</v>
      </c>
      <c r="H266" s="44" t="s">
        <v>46</v>
      </c>
      <c r="I266" s="44">
        <v>65900</v>
      </c>
      <c r="J266" s="44" t="s">
        <v>10383</v>
      </c>
      <c r="K266" s="44">
        <v>66900</v>
      </c>
      <c r="L266" s="44" t="s">
        <v>46</v>
      </c>
      <c r="M266" s="44" t="s">
        <v>71</v>
      </c>
      <c r="N266" s="44" t="s">
        <v>38</v>
      </c>
      <c r="O266" s="44" t="s">
        <v>9057</v>
      </c>
      <c r="P266" s="44" t="s">
        <v>46</v>
      </c>
      <c r="Q266" s="44" t="s">
        <v>8957</v>
      </c>
      <c r="R266" s="44" t="s">
        <v>8957</v>
      </c>
      <c r="S266" s="44" t="s">
        <v>8957</v>
      </c>
      <c r="T266" s="44" t="s">
        <v>10351</v>
      </c>
      <c r="U266" s="44" t="s">
        <v>46</v>
      </c>
      <c r="V266" s="44" t="s">
        <v>46</v>
      </c>
      <c r="W266" s="44" t="s">
        <v>46</v>
      </c>
      <c r="X266" s="44" t="s">
        <v>10378</v>
      </c>
      <c r="Y266" s="44" t="s">
        <v>1169</v>
      </c>
      <c r="Z266" s="44" t="s">
        <v>1143</v>
      </c>
      <c r="AA266" s="44" t="s">
        <v>46</v>
      </c>
    </row>
    <row r="267" spans="1:27">
      <c r="A267" s="44" t="s">
        <v>8951</v>
      </c>
      <c r="B267" s="44" t="s">
        <v>9807</v>
      </c>
      <c r="C267" s="44" t="s">
        <v>1670</v>
      </c>
      <c r="D267" s="44" t="s">
        <v>10384</v>
      </c>
      <c r="E267" s="44" t="s">
        <v>10385</v>
      </c>
      <c r="F267" s="44" t="s">
        <v>10386</v>
      </c>
      <c r="G267" s="44" t="s">
        <v>10387</v>
      </c>
      <c r="H267" s="44" t="s">
        <v>46</v>
      </c>
      <c r="I267" s="44">
        <v>81900</v>
      </c>
      <c r="J267" s="44" t="s">
        <v>10388</v>
      </c>
      <c r="K267" s="44">
        <v>82900</v>
      </c>
      <c r="L267" s="44" t="s">
        <v>46</v>
      </c>
      <c r="M267" s="44" t="s">
        <v>71</v>
      </c>
      <c r="N267" s="44" t="s">
        <v>38</v>
      </c>
      <c r="O267" s="44" t="s">
        <v>9057</v>
      </c>
      <c r="P267" s="44" t="s">
        <v>46</v>
      </c>
      <c r="Q267" s="44" t="s">
        <v>46</v>
      </c>
      <c r="R267" s="44" t="s">
        <v>46</v>
      </c>
      <c r="S267" s="44" t="s">
        <v>46</v>
      </c>
      <c r="T267" s="44" t="s">
        <v>10340</v>
      </c>
      <c r="U267" s="44" t="s">
        <v>46</v>
      </c>
      <c r="V267" s="44" t="s">
        <v>46</v>
      </c>
      <c r="W267" s="44" t="s">
        <v>46</v>
      </c>
      <c r="X267" s="44" t="s">
        <v>10378</v>
      </c>
      <c r="Y267" s="44" t="s">
        <v>1169</v>
      </c>
      <c r="Z267" s="44" t="s">
        <v>1143</v>
      </c>
      <c r="AA267" s="44" t="s">
        <v>46</v>
      </c>
    </row>
    <row r="268" spans="1:27">
      <c r="A268" s="44" t="s">
        <v>9296</v>
      </c>
      <c r="B268" s="44" t="s">
        <v>10389</v>
      </c>
      <c r="C268" s="44" t="s">
        <v>10390</v>
      </c>
      <c r="D268" s="44" t="s">
        <v>10391</v>
      </c>
      <c r="E268" s="44" t="s">
        <v>10392</v>
      </c>
      <c r="F268" s="44" t="s">
        <v>10393</v>
      </c>
      <c r="G268" s="44" t="s">
        <v>10394</v>
      </c>
      <c r="H268" s="44" t="s">
        <v>46</v>
      </c>
      <c r="I268" s="44">
        <v>11900</v>
      </c>
      <c r="J268" s="44" t="s">
        <v>46</v>
      </c>
      <c r="K268" s="44">
        <v>11900</v>
      </c>
      <c r="L268" s="44" t="s">
        <v>46</v>
      </c>
      <c r="M268" s="44" t="s">
        <v>71</v>
      </c>
      <c r="N268" s="44" t="s">
        <v>38</v>
      </c>
      <c r="O268" s="44" t="s">
        <v>10395</v>
      </c>
      <c r="P268" s="44" t="s">
        <v>46</v>
      </c>
      <c r="Q268" s="44" t="s">
        <v>46</v>
      </c>
      <c r="R268" s="44" t="s">
        <v>46</v>
      </c>
      <c r="S268" s="44" t="s">
        <v>46</v>
      </c>
      <c r="T268" s="44" t="s">
        <v>46</v>
      </c>
      <c r="U268" s="44" t="s">
        <v>46</v>
      </c>
      <c r="V268" s="44" t="s">
        <v>46</v>
      </c>
      <c r="W268" s="44" t="s">
        <v>10396</v>
      </c>
      <c r="X268" s="44" t="s">
        <v>10397</v>
      </c>
      <c r="Y268" s="44" t="s">
        <v>47</v>
      </c>
      <c r="Z268" s="44" t="s">
        <v>44</v>
      </c>
      <c r="AA268" s="44" t="s">
        <v>46</v>
      </c>
    </row>
    <row r="269" spans="1:27">
      <c r="A269" s="44" t="s">
        <v>9296</v>
      </c>
      <c r="B269" s="44" t="s">
        <v>10389</v>
      </c>
      <c r="C269" s="44" t="s">
        <v>10390</v>
      </c>
      <c r="D269" s="44" t="s">
        <v>10398</v>
      </c>
      <c r="E269" s="44" t="s">
        <v>10399</v>
      </c>
      <c r="F269" s="44" t="s">
        <v>10400</v>
      </c>
      <c r="G269" s="44" t="s">
        <v>10401</v>
      </c>
      <c r="H269" s="44" t="s">
        <v>46</v>
      </c>
      <c r="I269" s="44">
        <v>11900</v>
      </c>
      <c r="J269" s="44" t="s">
        <v>46</v>
      </c>
      <c r="K269" s="44">
        <v>11900</v>
      </c>
      <c r="L269" s="44" t="s">
        <v>46</v>
      </c>
      <c r="M269" s="44" t="s">
        <v>71</v>
      </c>
      <c r="N269" s="44" t="s">
        <v>38</v>
      </c>
      <c r="O269" s="44" t="s">
        <v>10395</v>
      </c>
      <c r="P269" s="44" t="s">
        <v>46</v>
      </c>
      <c r="Q269" s="44" t="s">
        <v>46</v>
      </c>
      <c r="R269" s="44" t="s">
        <v>46</v>
      </c>
      <c r="S269" s="44" t="s">
        <v>46</v>
      </c>
      <c r="T269" s="44" t="s">
        <v>46</v>
      </c>
      <c r="U269" s="44" t="s">
        <v>46</v>
      </c>
      <c r="V269" s="44" t="s">
        <v>46</v>
      </c>
      <c r="W269" s="44" t="s">
        <v>10396</v>
      </c>
      <c r="X269" s="44" t="s">
        <v>10397</v>
      </c>
      <c r="Y269" s="44" t="s">
        <v>47</v>
      </c>
      <c r="Z269" s="44" t="s">
        <v>44</v>
      </c>
      <c r="AA269" s="44" t="s">
        <v>46</v>
      </c>
    </row>
    <row r="270" spans="1:27">
      <c r="A270" s="44" t="s">
        <v>9296</v>
      </c>
      <c r="B270" s="44" t="s">
        <v>10389</v>
      </c>
      <c r="C270" s="44" t="s">
        <v>10390</v>
      </c>
      <c r="D270" s="44" t="s">
        <v>10402</v>
      </c>
      <c r="E270" s="44" t="s">
        <v>10403</v>
      </c>
      <c r="F270" s="44" t="s">
        <v>10404</v>
      </c>
      <c r="G270" s="44" t="s">
        <v>10405</v>
      </c>
      <c r="H270" s="44" t="s">
        <v>46</v>
      </c>
      <c r="I270" s="44">
        <v>5890</v>
      </c>
      <c r="J270" s="44" t="s">
        <v>46</v>
      </c>
      <c r="K270" s="44">
        <v>6490</v>
      </c>
      <c r="L270" s="44" t="s">
        <v>46</v>
      </c>
      <c r="M270" s="44" t="s">
        <v>71</v>
      </c>
      <c r="N270" s="44" t="s">
        <v>38</v>
      </c>
      <c r="O270" s="44" t="s">
        <v>46</v>
      </c>
      <c r="P270" s="44" t="s">
        <v>46</v>
      </c>
      <c r="Q270" s="44" t="s">
        <v>46</v>
      </c>
      <c r="R270" s="44" t="s">
        <v>46</v>
      </c>
      <c r="S270" s="44" t="s">
        <v>46</v>
      </c>
      <c r="T270" s="44" t="s">
        <v>10351</v>
      </c>
      <c r="U270" s="44" t="s">
        <v>46</v>
      </c>
      <c r="V270" s="44" t="s">
        <v>46</v>
      </c>
      <c r="W270" s="44" t="s">
        <v>46</v>
      </c>
      <c r="X270" s="44" t="s">
        <v>10406</v>
      </c>
      <c r="Y270" s="44" t="s">
        <v>10407</v>
      </c>
      <c r="Z270" s="44" t="s">
        <v>44</v>
      </c>
      <c r="AA270" s="44" t="s">
        <v>46</v>
      </c>
    </row>
    <row r="271" spans="1:27">
      <c r="A271" s="44" t="s">
        <v>9296</v>
      </c>
      <c r="B271" s="44" t="s">
        <v>10389</v>
      </c>
      <c r="C271" s="44" t="s">
        <v>10390</v>
      </c>
      <c r="D271" s="44" t="s">
        <v>10408</v>
      </c>
      <c r="E271" s="44" t="s">
        <v>10409</v>
      </c>
      <c r="F271" s="44" t="s">
        <v>10410</v>
      </c>
      <c r="G271" s="44" t="s">
        <v>10411</v>
      </c>
      <c r="H271" s="44" t="s">
        <v>46</v>
      </c>
      <c r="I271" s="44">
        <v>6490</v>
      </c>
      <c r="J271" s="44" t="s">
        <v>46</v>
      </c>
      <c r="K271" s="44">
        <v>6490</v>
      </c>
      <c r="L271" s="44" t="s">
        <v>46</v>
      </c>
      <c r="M271" s="44" t="s">
        <v>71</v>
      </c>
      <c r="N271" s="44" t="s">
        <v>38</v>
      </c>
      <c r="O271" s="44" t="s">
        <v>46</v>
      </c>
      <c r="P271" s="44" t="s">
        <v>46</v>
      </c>
      <c r="Q271" s="44" t="s">
        <v>46</v>
      </c>
      <c r="R271" s="44" t="s">
        <v>46</v>
      </c>
      <c r="S271" s="44" t="s">
        <v>46</v>
      </c>
      <c r="T271" s="44" t="s">
        <v>10351</v>
      </c>
      <c r="U271" s="44" t="s">
        <v>46</v>
      </c>
      <c r="V271" s="44" t="s">
        <v>46</v>
      </c>
      <c r="W271" s="44" t="s">
        <v>46</v>
      </c>
      <c r="X271" s="44" t="s">
        <v>10406</v>
      </c>
      <c r="Y271" s="44" t="s">
        <v>10407</v>
      </c>
      <c r="Z271" s="44" t="s">
        <v>44</v>
      </c>
      <c r="AA271" s="44" t="s">
        <v>46</v>
      </c>
    </row>
    <row r="272" spans="1:27">
      <c r="A272" s="44" t="s">
        <v>9296</v>
      </c>
      <c r="B272" s="44" t="s">
        <v>10389</v>
      </c>
      <c r="C272" s="44" t="s">
        <v>10390</v>
      </c>
      <c r="D272" s="44" t="s">
        <v>10412</v>
      </c>
      <c r="E272" s="44" t="s">
        <v>10413</v>
      </c>
      <c r="F272" s="44" t="s">
        <v>10414</v>
      </c>
      <c r="G272" s="44" t="s">
        <v>10415</v>
      </c>
      <c r="H272" s="44" t="s">
        <v>46</v>
      </c>
      <c r="I272" s="44">
        <v>5890</v>
      </c>
      <c r="J272" s="44" t="s">
        <v>46</v>
      </c>
      <c r="K272" s="44">
        <v>6490</v>
      </c>
      <c r="L272" s="44" t="s">
        <v>46</v>
      </c>
      <c r="M272" s="44" t="s">
        <v>71</v>
      </c>
      <c r="N272" s="44" t="s">
        <v>38</v>
      </c>
      <c r="O272" s="44" t="s">
        <v>46</v>
      </c>
      <c r="P272" s="44" t="s">
        <v>46</v>
      </c>
      <c r="Q272" s="44" t="s">
        <v>46</v>
      </c>
      <c r="R272" s="44" t="s">
        <v>46</v>
      </c>
      <c r="S272" s="44" t="s">
        <v>46</v>
      </c>
      <c r="T272" s="44" t="s">
        <v>10340</v>
      </c>
      <c r="U272" s="44" t="s">
        <v>46</v>
      </c>
      <c r="V272" s="44" t="s">
        <v>46</v>
      </c>
      <c r="W272" s="44" t="s">
        <v>46</v>
      </c>
      <c r="X272" s="44" t="s">
        <v>10406</v>
      </c>
      <c r="Y272" s="44" t="s">
        <v>10407</v>
      </c>
      <c r="Z272" s="44" t="s">
        <v>44</v>
      </c>
      <c r="AA272" s="44" t="s">
        <v>46</v>
      </c>
    </row>
    <row r="273" spans="1:27">
      <c r="A273" s="44" t="s">
        <v>9296</v>
      </c>
      <c r="B273" s="44" t="s">
        <v>10416</v>
      </c>
      <c r="C273" s="44" t="s">
        <v>9558</v>
      </c>
      <c r="D273" s="44" t="s">
        <v>10417</v>
      </c>
      <c r="E273" s="44" t="s">
        <v>10418</v>
      </c>
      <c r="F273" s="44" t="s">
        <v>10419</v>
      </c>
      <c r="G273" s="44" t="s">
        <v>10420</v>
      </c>
      <c r="H273" s="44" t="s">
        <v>46</v>
      </c>
      <c r="I273" s="44">
        <v>39900</v>
      </c>
      <c r="J273" s="44" t="s">
        <v>46</v>
      </c>
      <c r="K273" s="44">
        <v>39900</v>
      </c>
      <c r="L273" s="44" t="s">
        <v>46</v>
      </c>
      <c r="M273" s="44" t="s">
        <v>71</v>
      </c>
      <c r="N273" s="44" t="s">
        <v>38</v>
      </c>
      <c r="O273" s="44" t="s">
        <v>46</v>
      </c>
      <c r="P273" s="44" t="s">
        <v>46</v>
      </c>
      <c r="Q273" s="44" t="s">
        <v>46</v>
      </c>
      <c r="R273" s="44" t="s">
        <v>46</v>
      </c>
      <c r="S273" s="44" t="s">
        <v>46</v>
      </c>
      <c r="T273" s="44" t="s">
        <v>10340</v>
      </c>
      <c r="U273" s="44" t="s">
        <v>46</v>
      </c>
      <c r="V273" s="44" t="s">
        <v>46</v>
      </c>
      <c r="W273" s="44" t="s">
        <v>46</v>
      </c>
      <c r="X273" s="44" t="s">
        <v>10421</v>
      </c>
      <c r="Y273" s="44" t="s">
        <v>47</v>
      </c>
      <c r="Z273" s="44" t="s">
        <v>1143</v>
      </c>
      <c r="AA273" s="44" t="s">
        <v>46</v>
      </c>
    </row>
    <row r="274" spans="1:27">
      <c r="A274" s="44" t="s">
        <v>9296</v>
      </c>
      <c r="B274" s="44" t="s">
        <v>10416</v>
      </c>
      <c r="C274" s="44" t="s">
        <v>9558</v>
      </c>
      <c r="D274" s="44" t="s">
        <v>10422</v>
      </c>
      <c r="E274" s="44" t="s">
        <v>10423</v>
      </c>
      <c r="F274" s="44" t="s">
        <v>10424</v>
      </c>
      <c r="G274" s="44" t="s">
        <v>10425</v>
      </c>
      <c r="H274" s="44" t="s">
        <v>46</v>
      </c>
      <c r="I274" s="44">
        <v>39900</v>
      </c>
      <c r="J274" s="44" t="s">
        <v>46</v>
      </c>
      <c r="K274" s="44">
        <v>39900</v>
      </c>
      <c r="L274" s="44" t="s">
        <v>46</v>
      </c>
      <c r="M274" s="44" t="s">
        <v>71</v>
      </c>
      <c r="N274" s="44" t="s">
        <v>38</v>
      </c>
      <c r="O274" s="44" t="s">
        <v>46</v>
      </c>
      <c r="P274" s="44" t="s">
        <v>46</v>
      </c>
      <c r="Q274" s="44" t="s">
        <v>46</v>
      </c>
      <c r="R274" s="44" t="s">
        <v>46</v>
      </c>
      <c r="S274" s="44" t="s">
        <v>46</v>
      </c>
      <c r="T274" s="44" t="s">
        <v>10340</v>
      </c>
      <c r="U274" s="44" t="s">
        <v>46</v>
      </c>
      <c r="V274" s="44" t="s">
        <v>46</v>
      </c>
      <c r="W274" s="44" t="s">
        <v>46</v>
      </c>
      <c r="X274" s="44" t="s">
        <v>10421</v>
      </c>
      <c r="Y274" s="44" t="s">
        <v>47</v>
      </c>
      <c r="Z274" s="44" t="s">
        <v>1143</v>
      </c>
      <c r="AA274" s="44" t="s">
        <v>46</v>
      </c>
    </row>
    <row r="275" spans="1:27">
      <c r="A275" s="44" t="s">
        <v>9296</v>
      </c>
      <c r="B275" s="44" t="s">
        <v>10416</v>
      </c>
      <c r="C275" s="44" t="s">
        <v>9558</v>
      </c>
      <c r="D275" s="44" t="s">
        <v>10426</v>
      </c>
      <c r="E275" s="44" t="s">
        <v>10427</v>
      </c>
      <c r="F275" s="44" t="s">
        <v>10428</v>
      </c>
      <c r="G275" s="44" t="s">
        <v>10429</v>
      </c>
      <c r="H275" s="44" t="s">
        <v>46</v>
      </c>
      <c r="I275" s="44">
        <v>29900</v>
      </c>
      <c r="J275" s="44" t="s">
        <v>46</v>
      </c>
      <c r="K275" s="44">
        <v>29900</v>
      </c>
      <c r="L275" s="44" t="s">
        <v>46</v>
      </c>
      <c r="M275" s="44" t="s">
        <v>71</v>
      </c>
      <c r="N275" s="44" t="s">
        <v>38</v>
      </c>
      <c r="O275" s="44" t="s">
        <v>46</v>
      </c>
      <c r="P275" s="44" t="s">
        <v>46</v>
      </c>
      <c r="Q275" s="44" t="s">
        <v>46</v>
      </c>
      <c r="R275" s="44" t="s">
        <v>46</v>
      </c>
      <c r="S275" s="44" t="s">
        <v>46</v>
      </c>
      <c r="T275" s="44" t="s">
        <v>10340</v>
      </c>
      <c r="U275" s="44" t="s">
        <v>46</v>
      </c>
      <c r="V275" s="44" t="s">
        <v>46</v>
      </c>
      <c r="W275" s="44" t="s">
        <v>46</v>
      </c>
      <c r="X275" s="44" t="s">
        <v>10430</v>
      </c>
      <c r="Y275" s="44" t="s">
        <v>47</v>
      </c>
      <c r="Z275" s="44" t="s">
        <v>106</v>
      </c>
      <c r="AA275" s="44" t="s">
        <v>46</v>
      </c>
    </row>
    <row r="276" spans="1:27">
      <c r="A276" s="44" t="s">
        <v>9296</v>
      </c>
      <c r="B276" s="44" t="s">
        <v>10416</v>
      </c>
      <c r="C276" s="44" t="s">
        <v>9558</v>
      </c>
      <c r="D276" s="44" t="s">
        <v>10431</v>
      </c>
      <c r="E276" s="44" t="s">
        <v>10432</v>
      </c>
      <c r="F276" s="44" t="s">
        <v>10433</v>
      </c>
      <c r="G276" s="44" t="s">
        <v>10434</v>
      </c>
      <c r="H276" s="44" t="s">
        <v>46</v>
      </c>
      <c r="I276" s="44">
        <v>29900</v>
      </c>
      <c r="J276" s="44" t="s">
        <v>46</v>
      </c>
      <c r="K276" s="44">
        <v>29900</v>
      </c>
      <c r="L276" s="44" t="s">
        <v>46</v>
      </c>
      <c r="M276" s="44" t="s">
        <v>71</v>
      </c>
      <c r="N276" s="44" t="s">
        <v>38</v>
      </c>
      <c r="O276" s="44" t="s">
        <v>46</v>
      </c>
      <c r="P276" s="44" t="s">
        <v>46</v>
      </c>
      <c r="Q276" s="44" t="s">
        <v>46</v>
      </c>
      <c r="R276" s="44" t="s">
        <v>46</v>
      </c>
      <c r="S276" s="44" t="s">
        <v>46</v>
      </c>
      <c r="T276" s="44" t="s">
        <v>10340</v>
      </c>
      <c r="U276" s="44" t="s">
        <v>46</v>
      </c>
      <c r="V276" s="44" t="s">
        <v>46</v>
      </c>
      <c r="W276" s="44" t="s">
        <v>46</v>
      </c>
      <c r="X276" s="44" t="s">
        <v>10430</v>
      </c>
      <c r="Y276" s="44" t="s">
        <v>47</v>
      </c>
      <c r="Z276" s="44" t="s">
        <v>106</v>
      </c>
      <c r="AA276" s="44" t="s">
        <v>46</v>
      </c>
    </row>
    <row r="277" spans="1:27">
      <c r="A277" s="44" t="s">
        <v>9296</v>
      </c>
      <c r="B277" s="44" t="s">
        <v>10416</v>
      </c>
      <c r="C277" s="44" t="s">
        <v>9558</v>
      </c>
      <c r="D277" s="44" t="s">
        <v>10435</v>
      </c>
      <c r="E277" s="44" t="s">
        <v>10436</v>
      </c>
      <c r="F277" s="44" t="s">
        <v>10437</v>
      </c>
      <c r="G277" s="44" t="s">
        <v>10438</v>
      </c>
      <c r="H277" s="44" t="s">
        <v>46</v>
      </c>
      <c r="I277" s="44">
        <v>10900</v>
      </c>
      <c r="J277" s="44" t="s">
        <v>46</v>
      </c>
      <c r="K277" s="44">
        <v>10900</v>
      </c>
      <c r="L277" s="44" t="s">
        <v>46</v>
      </c>
      <c r="M277" s="44" t="s">
        <v>71</v>
      </c>
      <c r="N277" s="44" t="s">
        <v>38</v>
      </c>
      <c r="O277" s="44" t="s">
        <v>46</v>
      </c>
      <c r="P277" s="44" t="s">
        <v>46</v>
      </c>
      <c r="Q277" s="44" t="s">
        <v>46</v>
      </c>
      <c r="R277" s="44" t="s">
        <v>46</v>
      </c>
      <c r="S277" s="44" t="s">
        <v>46</v>
      </c>
      <c r="T277" s="44" t="s">
        <v>10351</v>
      </c>
      <c r="U277" s="44" t="s">
        <v>46</v>
      </c>
      <c r="V277" s="44" t="s">
        <v>46</v>
      </c>
      <c r="W277" s="44" t="s">
        <v>46</v>
      </c>
      <c r="X277" s="44" t="s">
        <v>10439</v>
      </c>
      <c r="Y277" s="44" t="s">
        <v>47</v>
      </c>
      <c r="Z277" s="44" t="s">
        <v>1143</v>
      </c>
      <c r="AA277" s="44" t="s">
        <v>46</v>
      </c>
    </row>
    <row r="278" spans="1:27">
      <c r="A278" s="44" t="s">
        <v>9296</v>
      </c>
      <c r="B278" s="44" t="s">
        <v>10416</v>
      </c>
      <c r="C278" s="44" t="s">
        <v>9558</v>
      </c>
      <c r="D278" s="44" t="s">
        <v>10440</v>
      </c>
      <c r="E278" s="44" t="s">
        <v>10441</v>
      </c>
      <c r="F278" s="44" t="s">
        <v>10442</v>
      </c>
      <c r="G278" s="44" t="s">
        <v>10443</v>
      </c>
      <c r="H278" s="44" t="s">
        <v>46</v>
      </c>
      <c r="I278" s="44">
        <v>10900</v>
      </c>
      <c r="J278" s="44" t="s">
        <v>46</v>
      </c>
      <c r="K278" s="44">
        <v>10900</v>
      </c>
      <c r="L278" s="44" t="s">
        <v>46</v>
      </c>
      <c r="M278" s="44" t="s">
        <v>71</v>
      </c>
      <c r="N278" s="44" t="s">
        <v>38</v>
      </c>
      <c r="O278" s="44" t="s">
        <v>46</v>
      </c>
      <c r="P278" s="44" t="s">
        <v>46</v>
      </c>
      <c r="Q278" s="44" t="s">
        <v>46</v>
      </c>
      <c r="R278" s="44" t="s">
        <v>46</v>
      </c>
      <c r="S278" s="44" t="s">
        <v>46</v>
      </c>
      <c r="T278" s="44" t="s">
        <v>10351</v>
      </c>
      <c r="U278" s="44" t="s">
        <v>46</v>
      </c>
      <c r="V278" s="44" t="s">
        <v>46</v>
      </c>
      <c r="W278" s="44" t="s">
        <v>46</v>
      </c>
      <c r="X278" s="44" t="s">
        <v>10439</v>
      </c>
      <c r="Y278" s="44" t="s">
        <v>47</v>
      </c>
      <c r="Z278" s="44" t="s">
        <v>1143</v>
      </c>
      <c r="AA278" s="44" t="s">
        <v>46</v>
      </c>
    </row>
    <row r="279" spans="1:27">
      <c r="A279" s="44" t="s">
        <v>9296</v>
      </c>
      <c r="B279" s="44" t="s">
        <v>10416</v>
      </c>
      <c r="C279" s="44" t="s">
        <v>9558</v>
      </c>
      <c r="D279" s="44" t="s">
        <v>10444</v>
      </c>
      <c r="E279" s="44" t="s">
        <v>10445</v>
      </c>
      <c r="F279" s="44" t="s">
        <v>10446</v>
      </c>
      <c r="G279" s="44" t="s">
        <v>10447</v>
      </c>
      <c r="H279" s="44" t="s">
        <v>46</v>
      </c>
      <c r="I279" s="44">
        <v>10900</v>
      </c>
      <c r="J279" s="44" t="s">
        <v>46</v>
      </c>
      <c r="K279" s="44">
        <v>10900</v>
      </c>
      <c r="L279" s="44" t="s">
        <v>46</v>
      </c>
      <c r="M279" s="44" t="s">
        <v>71</v>
      </c>
      <c r="N279" s="44" t="s">
        <v>38</v>
      </c>
      <c r="O279" s="44" t="s">
        <v>46</v>
      </c>
      <c r="P279" s="44" t="s">
        <v>46</v>
      </c>
      <c r="Q279" s="44" t="s">
        <v>46</v>
      </c>
      <c r="R279" s="44" t="s">
        <v>46</v>
      </c>
      <c r="S279" s="44" t="s">
        <v>46</v>
      </c>
      <c r="T279" s="44" t="s">
        <v>10340</v>
      </c>
      <c r="U279" s="44" t="s">
        <v>46</v>
      </c>
      <c r="V279" s="44" t="s">
        <v>46</v>
      </c>
      <c r="W279" s="44" t="s">
        <v>46</v>
      </c>
      <c r="X279" s="44" t="s">
        <v>10439</v>
      </c>
      <c r="Y279" s="44" t="s">
        <v>47</v>
      </c>
      <c r="Z279" s="44" t="s">
        <v>1143</v>
      </c>
      <c r="AA279" s="44" t="s">
        <v>46</v>
      </c>
    </row>
    <row r="280" spans="1:27">
      <c r="A280" s="44" t="s">
        <v>8951</v>
      </c>
      <c r="B280" s="44" t="s">
        <v>8373</v>
      </c>
      <c r="C280" s="44" t="s">
        <v>4329</v>
      </c>
      <c r="D280" s="44" t="s">
        <v>10448</v>
      </c>
      <c r="E280" s="44" t="s">
        <v>10449</v>
      </c>
      <c r="F280" s="44" t="s">
        <v>10450</v>
      </c>
      <c r="G280" s="44" t="s">
        <v>10451</v>
      </c>
      <c r="H280" s="44" t="s">
        <v>9048</v>
      </c>
      <c r="I280" s="44">
        <v>7490</v>
      </c>
      <c r="J280" s="44" t="s">
        <v>9049</v>
      </c>
      <c r="K280" s="44">
        <v>8990</v>
      </c>
      <c r="L280" s="44" t="s">
        <v>46</v>
      </c>
      <c r="M280" s="44" t="s">
        <v>71</v>
      </c>
      <c r="N280" s="44" t="s">
        <v>38</v>
      </c>
      <c r="O280" s="44" t="s">
        <v>10452</v>
      </c>
      <c r="P280" s="44" t="s">
        <v>9022</v>
      </c>
      <c r="Q280" s="44" t="s">
        <v>46</v>
      </c>
      <c r="R280" s="44" t="s">
        <v>46</v>
      </c>
      <c r="S280" s="44" t="s">
        <v>46</v>
      </c>
      <c r="T280" s="44" t="s">
        <v>46</v>
      </c>
      <c r="U280" s="44" t="s">
        <v>46</v>
      </c>
      <c r="V280" s="44" t="s">
        <v>46</v>
      </c>
      <c r="W280" s="44" t="s">
        <v>46</v>
      </c>
      <c r="X280" s="44" t="s">
        <v>10453</v>
      </c>
      <c r="Y280" s="44" t="s">
        <v>10454</v>
      </c>
      <c r="Z280" s="44" t="s">
        <v>44</v>
      </c>
      <c r="AA280" s="44" t="s">
        <v>46</v>
      </c>
    </row>
    <row r="281" spans="1:27">
      <c r="A281" s="44" t="s">
        <v>8951</v>
      </c>
      <c r="B281" s="44" t="s">
        <v>8373</v>
      </c>
      <c r="C281" s="44" t="s">
        <v>4329</v>
      </c>
      <c r="D281" s="44" t="s">
        <v>10455</v>
      </c>
      <c r="E281" s="44" t="s">
        <v>10456</v>
      </c>
      <c r="F281" s="44" t="s">
        <v>10457</v>
      </c>
      <c r="G281" s="44" t="s">
        <v>10458</v>
      </c>
      <c r="H281" s="44" t="s">
        <v>9218</v>
      </c>
      <c r="I281" s="44">
        <v>5390</v>
      </c>
      <c r="J281" s="44" t="s">
        <v>10459</v>
      </c>
      <c r="K281" s="44">
        <v>8490</v>
      </c>
      <c r="L281" s="44" t="s">
        <v>46</v>
      </c>
      <c r="M281" s="44" t="s">
        <v>71</v>
      </c>
      <c r="N281" s="44" t="s">
        <v>38</v>
      </c>
      <c r="O281" s="44" t="s">
        <v>10460</v>
      </c>
      <c r="P281" s="44" t="s">
        <v>9012</v>
      </c>
      <c r="Q281" s="44" t="s">
        <v>46</v>
      </c>
      <c r="R281" s="44" t="s">
        <v>46</v>
      </c>
      <c r="S281" s="44" t="s">
        <v>46</v>
      </c>
      <c r="T281" s="44" t="s">
        <v>46</v>
      </c>
      <c r="U281" s="44" t="s">
        <v>46</v>
      </c>
      <c r="V281" s="44" t="s">
        <v>46</v>
      </c>
      <c r="W281" s="44" t="s">
        <v>46</v>
      </c>
      <c r="X281" s="44" t="s">
        <v>10461</v>
      </c>
      <c r="Y281" s="44" t="s">
        <v>10462</v>
      </c>
      <c r="Z281" s="44" t="s">
        <v>44</v>
      </c>
      <c r="AA281" s="44" t="s">
        <v>46</v>
      </c>
    </row>
    <row r="282" spans="1:27">
      <c r="A282" s="44" t="s">
        <v>8951</v>
      </c>
      <c r="B282" s="44" t="s">
        <v>8373</v>
      </c>
      <c r="C282" s="44" t="s">
        <v>4329</v>
      </c>
      <c r="D282" s="44" t="s">
        <v>10463</v>
      </c>
      <c r="E282" s="44" t="s">
        <v>10464</v>
      </c>
      <c r="F282" s="44" t="s">
        <v>10465</v>
      </c>
      <c r="G282" s="44" t="s">
        <v>10466</v>
      </c>
      <c r="H282" s="44" t="s">
        <v>9090</v>
      </c>
      <c r="I282" s="44">
        <v>17500</v>
      </c>
      <c r="J282" s="44" t="s">
        <v>9095</v>
      </c>
      <c r="K282" s="44">
        <v>20900</v>
      </c>
      <c r="L282" s="44" t="s">
        <v>46</v>
      </c>
      <c r="M282" s="44" t="s">
        <v>123</v>
      </c>
      <c r="N282" s="44" t="s">
        <v>38</v>
      </c>
      <c r="O282" s="44" t="s">
        <v>46</v>
      </c>
      <c r="P282" s="44" t="s">
        <v>8967</v>
      </c>
      <c r="Q282" s="44" t="s">
        <v>8957</v>
      </c>
      <c r="R282" s="44" t="s">
        <v>8957</v>
      </c>
      <c r="S282" s="44" t="s">
        <v>8957</v>
      </c>
      <c r="T282" s="44" t="s">
        <v>46</v>
      </c>
      <c r="U282" s="44" t="s">
        <v>46</v>
      </c>
      <c r="V282" s="44" t="s">
        <v>46</v>
      </c>
      <c r="W282" s="44" t="s">
        <v>46</v>
      </c>
      <c r="X282" s="44" t="s">
        <v>10467</v>
      </c>
      <c r="Y282" s="44" t="s">
        <v>10468</v>
      </c>
      <c r="Z282" s="44" t="s">
        <v>44</v>
      </c>
      <c r="AA282" s="44" t="s">
        <v>46</v>
      </c>
    </row>
    <row r="283" spans="1:27">
      <c r="A283" s="44" t="s">
        <v>8951</v>
      </c>
      <c r="B283" s="44" t="s">
        <v>8373</v>
      </c>
      <c r="C283" s="44" t="s">
        <v>4329</v>
      </c>
      <c r="D283" s="44" t="s">
        <v>10469</v>
      </c>
      <c r="E283" s="44" t="s">
        <v>10470</v>
      </c>
      <c r="F283" s="44" t="s">
        <v>10471</v>
      </c>
      <c r="G283" s="44" t="s">
        <v>10472</v>
      </c>
      <c r="H283" s="44" t="s">
        <v>9096</v>
      </c>
      <c r="I283" s="44">
        <v>21500</v>
      </c>
      <c r="J283" s="44" t="s">
        <v>10473</v>
      </c>
      <c r="K283" s="44">
        <v>26900</v>
      </c>
      <c r="L283" s="44" t="s">
        <v>46</v>
      </c>
      <c r="M283" s="44" t="s">
        <v>123</v>
      </c>
      <c r="N283" s="44" t="s">
        <v>38</v>
      </c>
      <c r="O283" s="44" t="s">
        <v>46</v>
      </c>
      <c r="P283" s="44" t="s">
        <v>8956</v>
      </c>
      <c r="Q283" s="44" t="s">
        <v>8957</v>
      </c>
      <c r="R283" s="44" t="s">
        <v>8957</v>
      </c>
      <c r="S283" s="44" t="s">
        <v>8957</v>
      </c>
      <c r="T283" s="44" t="s">
        <v>46</v>
      </c>
      <c r="U283" s="44" t="s">
        <v>46</v>
      </c>
      <c r="V283" s="44" t="s">
        <v>46</v>
      </c>
      <c r="W283" s="44" t="s">
        <v>46</v>
      </c>
      <c r="X283" s="44" t="s">
        <v>10467</v>
      </c>
      <c r="Y283" s="44" t="s">
        <v>10468</v>
      </c>
      <c r="Z283" s="44" t="s">
        <v>44</v>
      </c>
      <c r="AA283" s="44" t="s">
        <v>46</v>
      </c>
    </row>
    <row r="284" spans="1:27">
      <c r="A284" s="44" t="s">
        <v>8951</v>
      </c>
      <c r="B284" s="44" t="s">
        <v>8373</v>
      </c>
      <c r="C284" s="44" t="s">
        <v>4329</v>
      </c>
      <c r="D284" s="44" t="s">
        <v>10474</v>
      </c>
      <c r="E284" s="44" t="s">
        <v>10475</v>
      </c>
      <c r="F284" s="44" t="s">
        <v>10476</v>
      </c>
      <c r="G284" s="44" t="s">
        <v>10477</v>
      </c>
      <c r="H284" s="44" t="s">
        <v>10478</v>
      </c>
      <c r="I284" s="44">
        <v>32500</v>
      </c>
      <c r="J284" s="44" t="s">
        <v>10479</v>
      </c>
      <c r="K284" s="44">
        <v>39900</v>
      </c>
      <c r="L284" s="44" t="s">
        <v>46</v>
      </c>
      <c r="M284" s="44" t="s">
        <v>123</v>
      </c>
      <c r="N284" s="44" t="s">
        <v>38</v>
      </c>
      <c r="O284" s="44" t="s">
        <v>46</v>
      </c>
      <c r="P284" s="44" t="s">
        <v>9103</v>
      </c>
      <c r="Q284" s="44" t="s">
        <v>8957</v>
      </c>
      <c r="R284" s="44" t="s">
        <v>8957</v>
      </c>
      <c r="S284" s="44" t="s">
        <v>8957</v>
      </c>
      <c r="T284" s="44" t="s">
        <v>46</v>
      </c>
      <c r="U284" s="44" t="s">
        <v>46</v>
      </c>
      <c r="V284" s="44" t="s">
        <v>46</v>
      </c>
      <c r="W284" s="44" t="s">
        <v>46</v>
      </c>
      <c r="X284" s="44" t="s">
        <v>10467</v>
      </c>
      <c r="Y284" s="44" t="s">
        <v>10468</v>
      </c>
      <c r="Z284" s="44" t="s">
        <v>44</v>
      </c>
      <c r="AA284" s="44" t="s">
        <v>46</v>
      </c>
    </row>
    <row r="285" spans="1:27">
      <c r="A285" s="44" t="s">
        <v>8951</v>
      </c>
      <c r="B285" s="44" t="s">
        <v>8373</v>
      </c>
      <c r="C285" s="44" t="s">
        <v>4329</v>
      </c>
      <c r="D285" s="44" t="s">
        <v>10480</v>
      </c>
      <c r="E285" s="44" t="s">
        <v>10481</v>
      </c>
      <c r="F285" s="44" t="s">
        <v>10482</v>
      </c>
      <c r="G285" s="44" t="s">
        <v>10483</v>
      </c>
      <c r="H285" s="44" t="s">
        <v>9020</v>
      </c>
      <c r="I285" s="44">
        <v>9999</v>
      </c>
      <c r="J285" s="44" t="s">
        <v>9403</v>
      </c>
      <c r="K285" s="44">
        <v>13900</v>
      </c>
      <c r="L285" s="44" t="s">
        <v>46</v>
      </c>
      <c r="M285" s="44" t="s">
        <v>123</v>
      </c>
      <c r="N285" s="44" t="s">
        <v>38</v>
      </c>
      <c r="O285" s="44" t="s">
        <v>46</v>
      </c>
      <c r="P285" s="44" t="s">
        <v>9022</v>
      </c>
      <c r="Q285" s="44" t="s">
        <v>8957</v>
      </c>
      <c r="R285" s="44" t="s">
        <v>8957</v>
      </c>
      <c r="S285" s="44" t="s">
        <v>8957</v>
      </c>
      <c r="T285" s="44" t="s">
        <v>46</v>
      </c>
      <c r="U285" s="44" t="s">
        <v>46</v>
      </c>
      <c r="V285" s="44" t="s">
        <v>46</v>
      </c>
      <c r="W285" s="44" t="s">
        <v>46</v>
      </c>
      <c r="X285" s="44" t="s">
        <v>10484</v>
      </c>
      <c r="Y285" s="44" t="s">
        <v>10485</v>
      </c>
      <c r="Z285" s="44" t="s">
        <v>44</v>
      </c>
      <c r="AA285" s="44" t="s">
        <v>46</v>
      </c>
    </row>
    <row r="286" spans="1:27">
      <c r="A286" s="44" t="s">
        <v>8951</v>
      </c>
      <c r="B286" s="44" t="s">
        <v>8373</v>
      </c>
      <c r="C286" s="44" t="s">
        <v>4329</v>
      </c>
      <c r="D286" s="44" t="s">
        <v>10486</v>
      </c>
      <c r="E286" s="44" t="s">
        <v>10487</v>
      </c>
      <c r="F286" s="44" t="s">
        <v>10488</v>
      </c>
      <c r="G286" s="44" t="s">
        <v>10489</v>
      </c>
      <c r="H286" s="44" t="s">
        <v>9238</v>
      </c>
      <c r="I286" s="44">
        <v>11500</v>
      </c>
      <c r="J286" s="44" t="s">
        <v>9239</v>
      </c>
      <c r="K286" s="44">
        <v>15900</v>
      </c>
      <c r="L286" s="44" t="s">
        <v>46</v>
      </c>
      <c r="M286" s="44" t="s">
        <v>123</v>
      </c>
      <c r="N286" s="44" t="s">
        <v>38</v>
      </c>
      <c r="O286" s="44" t="s">
        <v>46</v>
      </c>
      <c r="P286" s="44" t="s">
        <v>9084</v>
      </c>
      <c r="Q286" s="44" t="s">
        <v>8957</v>
      </c>
      <c r="R286" s="44" t="s">
        <v>8957</v>
      </c>
      <c r="S286" s="44" t="s">
        <v>8957</v>
      </c>
      <c r="T286" s="44" t="s">
        <v>46</v>
      </c>
      <c r="U286" s="44" t="s">
        <v>46</v>
      </c>
      <c r="V286" s="44" t="s">
        <v>46</v>
      </c>
      <c r="W286" s="44" t="s">
        <v>46</v>
      </c>
      <c r="X286" s="44" t="s">
        <v>10490</v>
      </c>
      <c r="Y286" s="44" t="s">
        <v>10485</v>
      </c>
      <c r="Z286" s="44" t="s">
        <v>44</v>
      </c>
      <c r="AA286" s="44" t="s">
        <v>46</v>
      </c>
    </row>
    <row r="287" spans="1:27">
      <c r="A287" s="44" t="s">
        <v>8951</v>
      </c>
      <c r="B287" s="44" t="s">
        <v>8373</v>
      </c>
      <c r="C287" s="44" t="s">
        <v>4329</v>
      </c>
      <c r="D287" s="44" t="s">
        <v>10491</v>
      </c>
      <c r="E287" s="44" t="s">
        <v>10492</v>
      </c>
      <c r="F287" s="44" t="s">
        <v>10493</v>
      </c>
      <c r="G287" s="44" t="s">
        <v>10494</v>
      </c>
      <c r="H287" s="44" t="s">
        <v>9090</v>
      </c>
      <c r="I287" s="44">
        <v>17500</v>
      </c>
      <c r="J287" s="44" t="s">
        <v>9095</v>
      </c>
      <c r="K287" s="44">
        <v>21900</v>
      </c>
      <c r="L287" s="44" t="s">
        <v>46</v>
      </c>
      <c r="M287" s="44" t="s">
        <v>123</v>
      </c>
      <c r="N287" s="44" t="s">
        <v>38</v>
      </c>
      <c r="O287" s="44" t="s">
        <v>46</v>
      </c>
      <c r="P287" s="44" t="s">
        <v>8967</v>
      </c>
      <c r="Q287" s="44" t="s">
        <v>8957</v>
      </c>
      <c r="R287" s="44" t="s">
        <v>8957</v>
      </c>
      <c r="S287" s="44" t="s">
        <v>8957</v>
      </c>
      <c r="T287" s="44" t="s">
        <v>46</v>
      </c>
      <c r="U287" s="44" t="s">
        <v>46</v>
      </c>
      <c r="V287" s="44" t="s">
        <v>46</v>
      </c>
      <c r="W287" s="44" t="s">
        <v>46</v>
      </c>
      <c r="X287" s="44" t="s">
        <v>10495</v>
      </c>
      <c r="Y287" s="44" t="s">
        <v>10485</v>
      </c>
      <c r="Z287" s="44" t="s">
        <v>44</v>
      </c>
      <c r="AA287" s="44" t="s">
        <v>46</v>
      </c>
    </row>
    <row r="288" spans="1:27">
      <c r="A288" s="44" t="s">
        <v>8951</v>
      </c>
      <c r="B288" s="44" t="s">
        <v>8373</v>
      </c>
      <c r="C288" s="44" t="s">
        <v>4329</v>
      </c>
      <c r="D288" s="44" t="s">
        <v>10496</v>
      </c>
      <c r="E288" s="44" t="s">
        <v>10497</v>
      </c>
      <c r="F288" s="44" t="s">
        <v>10498</v>
      </c>
      <c r="G288" s="44" t="s">
        <v>10499</v>
      </c>
      <c r="H288" s="44" t="s">
        <v>9894</v>
      </c>
      <c r="I288" s="44">
        <v>18500</v>
      </c>
      <c r="J288" s="44" t="s">
        <v>9895</v>
      </c>
      <c r="K288" s="44">
        <v>22900</v>
      </c>
      <c r="L288" s="44" t="s">
        <v>46</v>
      </c>
      <c r="M288" s="44" t="s">
        <v>123</v>
      </c>
      <c r="N288" s="44" t="s">
        <v>38</v>
      </c>
      <c r="O288" s="44" t="s">
        <v>46</v>
      </c>
      <c r="P288" s="44" t="s">
        <v>8956</v>
      </c>
      <c r="Q288" s="44" t="s">
        <v>8957</v>
      </c>
      <c r="R288" s="44" t="s">
        <v>8957</v>
      </c>
      <c r="S288" s="44" t="s">
        <v>8957</v>
      </c>
      <c r="T288" s="44" t="s">
        <v>46</v>
      </c>
      <c r="U288" s="44" t="s">
        <v>46</v>
      </c>
      <c r="V288" s="44" t="s">
        <v>46</v>
      </c>
      <c r="W288" s="44" t="s">
        <v>46</v>
      </c>
      <c r="X288" s="44" t="s">
        <v>10500</v>
      </c>
      <c r="Y288" s="44" t="s">
        <v>10485</v>
      </c>
      <c r="Z288" s="44" t="s">
        <v>44</v>
      </c>
      <c r="AA288" s="44" t="s">
        <v>46</v>
      </c>
    </row>
    <row r="289" spans="1:27">
      <c r="A289" s="44" t="s">
        <v>8951</v>
      </c>
      <c r="B289" s="44" t="s">
        <v>8373</v>
      </c>
      <c r="C289" s="44" t="s">
        <v>4329</v>
      </c>
      <c r="D289" s="44" t="s">
        <v>10501</v>
      </c>
      <c r="E289" s="44" t="s">
        <v>10502</v>
      </c>
      <c r="F289" s="44" t="s">
        <v>10503</v>
      </c>
      <c r="G289" s="44" t="s">
        <v>10504</v>
      </c>
      <c r="H289" s="44" t="s">
        <v>46</v>
      </c>
      <c r="I289" s="44">
        <v>19999</v>
      </c>
      <c r="J289" s="44" t="s">
        <v>9315</v>
      </c>
      <c r="K289" s="44">
        <v>24900</v>
      </c>
      <c r="L289" s="44" t="s">
        <v>46</v>
      </c>
      <c r="M289" s="44" t="s">
        <v>123</v>
      </c>
      <c r="N289" s="44" t="s">
        <v>38</v>
      </c>
      <c r="O289" s="44" t="s">
        <v>9057</v>
      </c>
      <c r="P289" s="44" t="s">
        <v>10505</v>
      </c>
      <c r="Q289" s="44" t="s">
        <v>8957</v>
      </c>
      <c r="R289" s="44" t="s">
        <v>8957</v>
      </c>
      <c r="S289" s="44" t="s">
        <v>8957</v>
      </c>
      <c r="T289" s="44" t="s">
        <v>46</v>
      </c>
      <c r="U289" s="44" t="s">
        <v>46</v>
      </c>
      <c r="V289" s="44" t="s">
        <v>46</v>
      </c>
      <c r="W289" s="44" t="s">
        <v>46</v>
      </c>
      <c r="X289" s="44" t="s">
        <v>10506</v>
      </c>
      <c r="Y289" s="44" t="s">
        <v>10507</v>
      </c>
      <c r="Z289" s="44" t="s">
        <v>44</v>
      </c>
      <c r="AA289" s="44" t="s">
        <v>46</v>
      </c>
    </row>
    <row r="290" spans="1:27">
      <c r="A290" s="44" t="s">
        <v>8951</v>
      </c>
      <c r="B290" s="44" t="s">
        <v>8373</v>
      </c>
      <c r="C290" s="44" t="s">
        <v>4329</v>
      </c>
      <c r="D290" s="44" t="s">
        <v>10508</v>
      </c>
      <c r="E290" s="44" t="s">
        <v>10509</v>
      </c>
      <c r="F290" s="44" t="s">
        <v>10510</v>
      </c>
      <c r="G290" s="44" t="s">
        <v>10511</v>
      </c>
      <c r="H290" s="44" t="s">
        <v>46</v>
      </c>
      <c r="I290" s="44">
        <v>14999</v>
      </c>
      <c r="J290" s="44" t="s">
        <v>10512</v>
      </c>
      <c r="K290" s="44">
        <v>16900</v>
      </c>
      <c r="L290" s="44" t="s">
        <v>46</v>
      </c>
      <c r="M290" s="44" t="s">
        <v>71</v>
      </c>
      <c r="N290" s="44" t="s">
        <v>38</v>
      </c>
      <c r="O290" s="44" t="s">
        <v>9057</v>
      </c>
      <c r="P290" s="44" t="s">
        <v>8967</v>
      </c>
      <c r="Q290" s="44" t="s">
        <v>8957</v>
      </c>
      <c r="R290" s="44" t="s">
        <v>8957</v>
      </c>
      <c r="S290" s="44" t="s">
        <v>8957</v>
      </c>
      <c r="T290" s="44" t="s">
        <v>46</v>
      </c>
      <c r="U290" s="44" t="s">
        <v>46</v>
      </c>
      <c r="V290" s="44" t="s">
        <v>46</v>
      </c>
      <c r="W290" s="44" t="s">
        <v>46</v>
      </c>
      <c r="X290" s="44" t="s">
        <v>10513</v>
      </c>
      <c r="Y290" s="44" t="s">
        <v>10514</v>
      </c>
      <c r="Z290" s="44" t="s">
        <v>44</v>
      </c>
      <c r="AA290" s="44" t="s">
        <v>46</v>
      </c>
    </row>
    <row r="291" spans="1:27">
      <c r="A291" s="44" t="s">
        <v>9296</v>
      </c>
      <c r="B291" s="44" t="s">
        <v>9297</v>
      </c>
      <c r="C291" s="44" t="s">
        <v>964</v>
      </c>
      <c r="D291" s="44" t="s">
        <v>10515</v>
      </c>
      <c r="E291" s="44" t="s">
        <v>10516</v>
      </c>
      <c r="F291" s="44" t="s">
        <v>10517</v>
      </c>
      <c r="G291" s="44" t="s">
        <v>10518</v>
      </c>
      <c r="H291" s="44" t="s">
        <v>46</v>
      </c>
      <c r="I291" s="44">
        <v>17990</v>
      </c>
      <c r="J291" s="44" t="s">
        <v>46</v>
      </c>
      <c r="K291" s="44">
        <v>17990</v>
      </c>
      <c r="L291" s="44" t="s">
        <v>46</v>
      </c>
      <c r="M291" s="44" t="s">
        <v>46</v>
      </c>
      <c r="N291" s="44" t="s">
        <v>38</v>
      </c>
      <c r="O291" s="44" t="s">
        <v>46</v>
      </c>
      <c r="P291" s="44" t="s">
        <v>9576</v>
      </c>
      <c r="Q291" s="44" t="s">
        <v>46</v>
      </c>
      <c r="R291" s="44" t="s">
        <v>46</v>
      </c>
      <c r="S291" s="44" t="s">
        <v>46</v>
      </c>
      <c r="T291" s="44" t="s">
        <v>46</v>
      </c>
      <c r="U291" s="44" t="s">
        <v>46</v>
      </c>
      <c r="V291" s="44" t="s">
        <v>46</v>
      </c>
      <c r="W291" s="44" t="s">
        <v>46</v>
      </c>
      <c r="X291" s="44" t="s">
        <v>10519</v>
      </c>
      <c r="Y291" s="44" t="s">
        <v>47</v>
      </c>
      <c r="Z291" s="44" t="s">
        <v>44</v>
      </c>
      <c r="AA291" s="44" t="s">
        <v>46</v>
      </c>
    </row>
    <row r="292" spans="1:27">
      <c r="A292" s="44" t="s">
        <v>8951</v>
      </c>
      <c r="B292" s="44" t="s">
        <v>6876</v>
      </c>
      <c r="C292" s="44" t="s">
        <v>31</v>
      </c>
      <c r="D292" s="44" t="s">
        <v>10520</v>
      </c>
      <c r="E292" s="44" t="s">
        <v>10521</v>
      </c>
      <c r="F292" s="44" t="s">
        <v>10522</v>
      </c>
      <c r="G292" s="44" t="s">
        <v>10523</v>
      </c>
      <c r="H292" s="44" t="s">
        <v>46</v>
      </c>
      <c r="I292" s="44">
        <v>135000</v>
      </c>
      <c r="J292" s="44" t="s">
        <v>10524</v>
      </c>
      <c r="K292" s="44">
        <v>199000</v>
      </c>
      <c r="L292" s="44" t="s">
        <v>46</v>
      </c>
      <c r="M292" s="44" t="s">
        <v>71</v>
      </c>
      <c r="N292" s="44" t="s">
        <v>38</v>
      </c>
      <c r="O292" s="44" t="s">
        <v>9057</v>
      </c>
      <c r="P292" s="44" t="s">
        <v>9447</v>
      </c>
      <c r="Q292" s="44" t="s">
        <v>8957</v>
      </c>
      <c r="R292" s="44" t="s">
        <v>8957</v>
      </c>
      <c r="S292" s="44" t="s">
        <v>8957</v>
      </c>
      <c r="T292" s="44" t="s">
        <v>46</v>
      </c>
      <c r="U292" s="44" t="s">
        <v>46</v>
      </c>
      <c r="V292" s="44" t="s">
        <v>46</v>
      </c>
      <c r="W292" s="44" t="s">
        <v>46</v>
      </c>
      <c r="X292" s="44" t="s">
        <v>10525</v>
      </c>
      <c r="Y292" s="44" t="s">
        <v>46</v>
      </c>
      <c r="Z292" s="44" t="s">
        <v>44</v>
      </c>
      <c r="AA292" s="44" t="s">
        <v>46</v>
      </c>
    </row>
    <row r="293" spans="1:27">
      <c r="A293" s="44" t="s">
        <v>8951</v>
      </c>
      <c r="B293" s="44" t="s">
        <v>7408</v>
      </c>
      <c r="C293" s="44" t="s">
        <v>482</v>
      </c>
      <c r="D293" s="44" t="s">
        <v>10526</v>
      </c>
      <c r="E293" s="44" t="s">
        <v>10527</v>
      </c>
      <c r="F293" s="44" t="s">
        <v>10528</v>
      </c>
      <c r="G293" s="44" t="s">
        <v>10529</v>
      </c>
      <c r="H293" s="44" t="s">
        <v>9537</v>
      </c>
      <c r="I293" s="44">
        <v>10500</v>
      </c>
      <c r="J293" s="44" t="s">
        <v>9526</v>
      </c>
      <c r="K293" s="44">
        <v>12900</v>
      </c>
      <c r="L293" s="44" t="s">
        <v>46</v>
      </c>
      <c r="M293" s="44" t="s">
        <v>123</v>
      </c>
      <c r="N293" s="44" t="s">
        <v>38</v>
      </c>
      <c r="O293" s="44" t="s">
        <v>46</v>
      </c>
      <c r="P293" s="44" t="s">
        <v>9022</v>
      </c>
      <c r="Q293" s="44" t="s">
        <v>8957</v>
      </c>
      <c r="R293" s="44" t="s">
        <v>8957</v>
      </c>
      <c r="S293" s="44" t="s">
        <v>8957</v>
      </c>
      <c r="T293" s="44" t="s">
        <v>46</v>
      </c>
      <c r="U293" s="44" t="s">
        <v>46</v>
      </c>
      <c r="V293" s="44" t="s">
        <v>10530</v>
      </c>
      <c r="W293" s="44" t="s">
        <v>10531</v>
      </c>
      <c r="X293" s="44" t="s">
        <v>10532</v>
      </c>
      <c r="Y293" s="44" t="s">
        <v>48</v>
      </c>
      <c r="Z293" s="44" t="s">
        <v>44</v>
      </c>
      <c r="AA293" s="44" t="s">
        <v>46</v>
      </c>
    </row>
    <row r="294" spans="1:27">
      <c r="A294" s="44" t="s">
        <v>8951</v>
      </c>
      <c r="B294" s="44" t="s">
        <v>7408</v>
      </c>
      <c r="C294" s="44" t="s">
        <v>482</v>
      </c>
      <c r="D294" s="44" t="s">
        <v>10533</v>
      </c>
      <c r="E294" s="44" t="s">
        <v>10534</v>
      </c>
      <c r="F294" s="44" t="s">
        <v>10535</v>
      </c>
      <c r="G294" s="44" t="s">
        <v>10536</v>
      </c>
      <c r="H294" s="44" t="s">
        <v>9239</v>
      </c>
      <c r="I294" s="44">
        <v>13200</v>
      </c>
      <c r="J294" s="44" t="s">
        <v>9937</v>
      </c>
      <c r="K294" s="44">
        <v>15900</v>
      </c>
      <c r="L294" s="44" t="s">
        <v>46</v>
      </c>
      <c r="M294" s="44" t="s">
        <v>123</v>
      </c>
      <c r="N294" s="44" t="s">
        <v>38</v>
      </c>
      <c r="O294" s="44" t="s">
        <v>46</v>
      </c>
      <c r="P294" s="44" t="s">
        <v>9084</v>
      </c>
      <c r="Q294" s="44" t="s">
        <v>8957</v>
      </c>
      <c r="R294" s="44" t="s">
        <v>8957</v>
      </c>
      <c r="S294" s="44" t="s">
        <v>8957</v>
      </c>
      <c r="T294" s="44" t="s">
        <v>46</v>
      </c>
      <c r="U294" s="44" t="s">
        <v>46</v>
      </c>
      <c r="V294" s="44" t="s">
        <v>10530</v>
      </c>
      <c r="W294" s="44" t="s">
        <v>10537</v>
      </c>
      <c r="X294" s="44" t="s">
        <v>10532</v>
      </c>
      <c r="Y294" s="44" t="s">
        <v>48</v>
      </c>
      <c r="Z294" s="44" t="s">
        <v>44</v>
      </c>
      <c r="AA294" s="44" t="s">
        <v>46</v>
      </c>
    </row>
    <row r="295" spans="1:27">
      <c r="A295" s="44" t="s">
        <v>8951</v>
      </c>
      <c r="B295" s="44" t="s">
        <v>7408</v>
      </c>
      <c r="C295" s="44" t="s">
        <v>482</v>
      </c>
      <c r="D295" s="44" t="s">
        <v>10538</v>
      </c>
      <c r="E295" s="44" t="s">
        <v>10539</v>
      </c>
      <c r="F295" s="44" t="s">
        <v>10540</v>
      </c>
      <c r="G295" s="44" t="s">
        <v>10541</v>
      </c>
      <c r="H295" s="44" t="s">
        <v>9248</v>
      </c>
      <c r="I295" s="44">
        <v>15500</v>
      </c>
      <c r="J295" s="44" t="s">
        <v>9255</v>
      </c>
      <c r="K295" s="44">
        <v>19900</v>
      </c>
      <c r="L295" s="44" t="s">
        <v>46</v>
      </c>
      <c r="M295" s="44" t="s">
        <v>123</v>
      </c>
      <c r="N295" s="44" t="s">
        <v>38</v>
      </c>
      <c r="O295" s="44" t="s">
        <v>46</v>
      </c>
      <c r="P295" s="44" t="s">
        <v>8967</v>
      </c>
      <c r="Q295" s="44" t="s">
        <v>8957</v>
      </c>
      <c r="R295" s="44" t="s">
        <v>8957</v>
      </c>
      <c r="S295" s="44" t="s">
        <v>8957</v>
      </c>
      <c r="T295" s="44" t="s">
        <v>46</v>
      </c>
      <c r="U295" s="44" t="s">
        <v>46</v>
      </c>
      <c r="V295" s="44" t="s">
        <v>10530</v>
      </c>
      <c r="W295" s="44" t="s">
        <v>10542</v>
      </c>
      <c r="X295" s="44" t="s">
        <v>10532</v>
      </c>
      <c r="Y295" s="44" t="s">
        <v>48</v>
      </c>
      <c r="Z295" s="44" t="s">
        <v>44</v>
      </c>
      <c r="AA295" s="44" t="s">
        <v>46</v>
      </c>
    </row>
    <row r="296" spans="1:27">
      <c r="A296" s="44" t="s">
        <v>8951</v>
      </c>
      <c r="B296" s="44" t="s">
        <v>7408</v>
      </c>
      <c r="C296" s="44" t="s">
        <v>482</v>
      </c>
      <c r="D296" s="44" t="s">
        <v>10543</v>
      </c>
      <c r="E296" s="44" t="s">
        <v>10544</v>
      </c>
      <c r="F296" s="44" t="s">
        <v>10545</v>
      </c>
      <c r="G296" s="44" t="s">
        <v>10546</v>
      </c>
      <c r="H296" s="44" t="s">
        <v>9064</v>
      </c>
      <c r="I296" s="44">
        <v>19900</v>
      </c>
      <c r="J296" s="44" t="s">
        <v>9263</v>
      </c>
      <c r="K296" s="44">
        <v>26900</v>
      </c>
      <c r="L296" s="44" t="s">
        <v>46</v>
      </c>
      <c r="M296" s="44" t="s">
        <v>123</v>
      </c>
      <c r="N296" s="44" t="s">
        <v>38</v>
      </c>
      <c r="O296" s="44" t="s">
        <v>46</v>
      </c>
      <c r="P296" s="44" t="s">
        <v>8956</v>
      </c>
      <c r="Q296" s="44" t="s">
        <v>8957</v>
      </c>
      <c r="R296" s="44" t="s">
        <v>8957</v>
      </c>
      <c r="S296" s="44" t="s">
        <v>8957</v>
      </c>
      <c r="T296" s="44" t="s">
        <v>46</v>
      </c>
      <c r="U296" s="44" t="s">
        <v>46</v>
      </c>
      <c r="V296" s="44" t="s">
        <v>10530</v>
      </c>
      <c r="W296" s="44" t="s">
        <v>10547</v>
      </c>
      <c r="X296" s="44" t="s">
        <v>10532</v>
      </c>
      <c r="Y296" s="44" t="s">
        <v>48</v>
      </c>
      <c r="Z296" s="44" t="s">
        <v>44</v>
      </c>
      <c r="AA296" s="44" t="s">
        <v>46</v>
      </c>
    </row>
    <row r="297" spans="1:27">
      <c r="A297" s="44" t="s">
        <v>9296</v>
      </c>
      <c r="B297" s="44" t="s">
        <v>9297</v>
      </c>
      <c r="C297" s="44" t="s">
        <v>964</v>
      </c>
      <c r="D297" s="44" t="s">
        <v>10548</v>
      </c>
      <c r="E297" s="44" t="s">
        <v>10549</v>
      </c>
      <c r="F297" s="44" t="s">
        <v>10550</v>
      </c>
      <c r="G297" s="44" t="s">
        <v>10551</v>
      </c>
      <c r="H297" s="44" t="s">
        <v>46</v>
      </c>
      <c r="I297" s="44">
        <v>9500</v>
      </c>
      <c r="J297" s="44" t="s">
        <v>46</v>
      </c>
      <c r="K297" s="44">
        <v>9990</v>
      </c>
      <c r="L297" s="44" t="s">
        <v>46</v>
      </c>
      <c r="M297" s="44" t="s">
        <v>71</v>
      </c>
      <c r="N297" s="44" t="s">
        <v>38</v>
      </c>
      <c r="O297" s="44" t="s">
        <v>10552</v>
      </c>
      <c r="P297" s="44" t="s">
        <v>46</v>
      </c>
      <c r="Q297" s="44" t="s">
        <v>46</v>
      </c>
      <c r="R297" s="44" t="s">
        <v>46</v>
      </c>
      <c r="S297" s="44" t="s">
        <v>46</v>
      </c>
      <c r="T297" s="44" t="s">
        <v>46</v>
      </c>
      <c r="U297" s="44" t="s">
        <v>46</v>
      </c>
      <c r="V297" s="44" t="s">
        <v>46</v>
      </c>
      <c r="W297" s="44" t="s">
        <v>10553</v>
      </c>
      <c r="X297" s="44" t="s">
        <v>10554</v>
      </c>
      <c r="Y297" s="44" t="s">
        <v>47</v>
      </c>
      <c r="Z297" s="44" t="s">
        <v>44</v>
      </c>
      <c r="AA297" s="44" t="s">
        <v>46</v>
      </c>
    </row>
    <row r="298" spans="1:27">
      <c r="A298" s="44" t="s">
        <v>9296</v>
      </c>
      <c r="B298" s="44" t="s">
        <v>10389</v>
      </c>
      <c r="C298" s="44" t="s">
        <v>10390</v>
      </c>
      <c r="D298" s="44" t="s">
        <v>10555</v>
      </c>
      <c r="E298" s="44" t="s">
        <v>10556</v>
      </c>
      <c r="F298" s="44" t="s">
        <v>10557</v>
      </c>
      <c r="G298" s="44" t="s">
        <v>10558</v>
      </c>
      <c r="H298" s="44" t="s">
        <v>46</v>
      </c>
      <c r="I298" s="44">
        <v>11900</v>
      </c>
      <c r="J298" s="44" t="s">
        <v>10559</v>
      </c>
      <c r="K298" s="44">
        <v>11900</v>
      </c>
      <c r="L298" s="44" t="s">
        <v>46</v>
      </c>
      <c r="M298" s="44" t="s">
        <v>46</v>
      </c>
      <c r="N298" s="44" t="s">
        <v>38</v>
      </c>
      <c r="O298" s="44" t="s">
        <v>10560</v>
      </c>
      <c r="P298" s="44" t="s">
        <v>46</v>
      </c>
      <c r="Q298" s="44" t="s">
        <v>46</v>
      </c>
      <c r="R298" s="44" t="s">
        <v>46</v>
      </c>
      <c r="S298" s="44" t="s">
        <v>46</v>
      </c>
      <c r="T298" s="44" t="s">
        <v>46</v>
      </c>
      <c r="U298" s="44" t="s">
        <v>46</v>
      </c>
      <c r="V298" s="44" t="s">
        <v>46</v>
      </c>
      <c r="W298" s="44" t="s">
        <v>10561</v>
      </c>
      <c r="X298" s="44" t="s">
        <v>10562</v>
      </c>
      <c r="Y298" s="44" t="s">
        <v>47</v>
      </c>
      <c r="Z298" s="44" t="s">
        <v>44</v>
      </c>
      <c r="AA298" s="44" t="s">
        <v>46</v>
      </c>
    </row>
    <row r="299" spans="1:27">
      <c r="A299" s="44" t="s">
        <v>9296</v>
      </c>
      <c r="B299" s="44" t="s">
        <v>10389</v>
      </c>
      <c r="C299" s="44" t="s">
        <v>10390</v>
      </c>
      <c r="D299" s="44" t="s">
        <v>10563</v>
      </c>
      <c r="E299" s="44" t="s">
        <v>10564</v>
      </c>
      <c r="F299" s="44" t="s">
        <v>10565</v>
      </c>
      <c r="G299" s="44" t="s">
        <v>10566</v>
      </c>
      <c r="H299" s="44" t="s">
        <v>46</v>
      </c>
      <c r="I299" s="44">
        <v>11900</v>
      </c>
      <c r="J299" s="44" t="s">
        <v>10559</v>
      </c>
      <c r="K299" s="44">
        <v>11900</v>
      </c>
      <c r="L299" s="44" t="s">
        <v>46</v>
      </c>
      <c r="M299" s="44" t="s">
        <v>46</v>
      </c>
      <c r="N299" s="44" t="s">
        <v>38</v>
      </c>
      <c r="O299" s="44" t="s">
        <v>10560</v>
      </c>
      <c r="P299" s="44" t="s">
        <v>46</v>
      </c>
      <c r="Q299" s="44" t="s">
        <v>46</v>
      </c>
      <c r="R299" s="44" t="s">
        <v>46</v>
      </c>
      <c r="S299" s="44" t="s">
        <v>46</v>
      </c>
      <c r="T299" s="44" t="s">
        <v>46</v>
      </c>
      <c r="U299" s="44" t="s">
        <v>46</v>
      </c>
      <c r="V299" s="44" t="s">
        <v>46</v>
      </c>
      <c r="W299" s="44" t="s">
        <v>10561</v>
      </c>
      <c r="X299" s="44" t="s">
        <v>10562</v>
      </c>
      <c r="Y299" s="44" t="s">
        <v>47</v>
      </c>
      <c r="Z299" s="44" t="s">
        <v>44</v>
      </c>
      <c r="AA299" s="44" t="s">
        <v>46</v>
      </c>
    </row>
    <row r="300" spans="1:27">
      <c r="A300" s="44" t="s">
        <v>9296</v>
      </c>
      <c r="B300" s="44" t="s">
        <v>10389</v>
      </c>
      <c r="C300" s="44" t="s">
        <v>10390</v>
      </c>
      <c r="D300" s="44" t="s">
        <v>10567</v>
      </c>
      <c r="E300" s="44" t="s">
        <v>10568</v>
      </c>
      <c r="F300" s="44" t="s">
        <v>10569</v>
      </c>
      <c r="G300" s="44" t="s">
        <v>10570</v>
      </c>
      <c r="H300" s="44" t="s">
        <v>46</v>
      </c>
      <c r="I300" s="44">
        <v>14900</v>
      </c>
      <c r="J300" s="44" t="s">
        <v>9248</v>
      </c>
      <c r="K300" s="44">
        <v>17900</v>
      </c>
      <c r="L300" s="44" t="s">
        <v>46</v>
      </c>
      <c r="M300" s="44" t="s">
        <v>123</v>
      </c>
      <c r="N300" s="44" t="s">
        <v>38</v>
      </c>
      <c r="O300" s="44" t="s">
        <v>10560</v>
      </c>
      <c r="P300" s="44" t="s">
        <v>46</v>
      </c>
      <c r="Q300" s="44" t="s">
        <v>46</v>
      </c>
      <c r="R300" s="44" t="s">
        <v>46</v>
      </c>
      <c r="S300" s="44" t="s">
        <v>46</v>
      </c>
      <c r="T300" s="44" t="s">
        <v>46</v>
      </c>
      <c r="U300" s="44" t="s">
        <v>46</v>
      </c>
      <c r="V300" s="44" t="s">
        <v>46</v>
      </c>
      <c r="W300" s="44" t="s">
        <v>10571</v>
      </c>
      <c r="X300" s="44" t="s">
        <v>10572</v>
      </c>
      <c r="Y300" s="44" t="s">
        <v>47</v>
      </c>
      <c r="Z300" s="44" t="s">
        <v>44</v>
      </c>
      <c r="AA300" s="44" t="s">
        <v>46</v>
      </c>
    </row>
    <row r="301" spans="1:27">
      <c r="A301" s="44" t="s">
        <v>9296</v>
      </c>
      <c r="B301" s="44" t="s">
        <v>10389</v>
      </c>
      <c r="C301" s="44" t="s">
        <v>10390</v>
      </c>
      <c r="D301" s="44" t="s">
        <v>10573</v>
      </c>
      <c r="E301" s="44" t="s">
        <v>10574</v>
      </c>
      <c r="F301" s="44" t="s">
        <v>10575</v>
      </c>
      <c r="G301" s="44" t="s">
        <v>10576</v>
      </c>
      <c r="H301" s="44" t="s">
        <v>46</v>
      </c>
      <c r="I301" s="44">
        <v>14900</v>
      </c>
      <c r="J301" s="44" t="s">
        <v>9248</v>
      </c>
      <c r="K301" s="44">
        <v>17900</v>
      </c>
      <c r="L301" s="44" t="s">
        <v>46</v>
      </c>
      <c r="M301" s="44" t="s">
        <v>123</v>
      </c>
      <c r="N301" s="44" t="s">
        <v>38</v>
      </c>
      <c r="O301" s="44" t="s">
        <v>10560</v>
      </c>
      <c r="P301" s="44" t="s">
        <v>46</v>
      </c>
      <c r="Q301" s="44" t="s">
        <v>46</v>
      </c>
      <c r="R301" s="44" t="s">
        <v>46</v>
      </c>
      <c r="S301" s="44" t="s">
        <v>46</v>
      </c>
      <c r="T301" s="44" t="s">
        <v>46</v>
      </c>
      <c r="U301" s="44" t="s">
        <v>46</v>
      </c>
      <c r="V301" s="44" t="s">
        <v>46</v>
      </c>
      <c r="W301" s="44" t="s">
        <v>10571</v>
      </c>
      <c r="X301" s="44" t="s">
        <v>10572</v>
      </c>
      <c r="Y301" s="44" t="s">
        <v>47</v>
      </c>
      <c r="Z301" s="44" t="s">
        <v>44</v>
      </c>
      <c r="AA301" s="44" t="s">
        <v>46</v>
      </c>
    </row>
    <row r="302" spans="1:27">
      <c r="A302" s="44" t="s">
        <v>9296</v>
      </c>
      <c r="B302" s="44" t="s">
        <v>10389</v>
      </c>
      <c r="C302" s="44" t="s">
        <v>10390</v>
      </c>
      <c r="D302" s="44" t="s">
        <v>10577</v>
      </c>
      <c r="E302" s="44" t="s">
        <v>10578</v>
      </c>
      <c r="F302" s="44" t="s">
        <v>10579</v>
      </c>
      <c r="G302" s="44" t="s">
        <v>10580</v>
      </c>
      <c r="H302" s="44" t="s">
        <v>46</v>
      </c>
      <c r="I302" s="44">
        <v>19900</v>
      </c>
      <c r="J302" s="44" t="s">
        <v>9913</v>
      </c>
      <c r="K302" s="44">
        <v>23900</v>
      </c>
      <c r="L302" s="44" t="s">
        <v>46</v>
      </c>
      <c r="M302" s="44" t="s">
        <v>123</v>
      </c>
      <c r="N302" s="44" t="s">
        <v>38</v>
      </c>
      <c r="O302" s="44" t="s">
        <v>10560</v>
      </c>
      <c r="P302" s="44" t="s">
        <v>46</v>
      </c>
      <c r="Q302" s="44" t="s">
        <v>46</v>
      </c>
      <c r="R302" s="44" t="s">
        <v>46</v>
      </c>
      <c r="S302" s="44" t="s">
        <v>46</v>
      </c>
      <c r="T302" s="44" t="s">
        <v>46</v>
      </c>
      <c r="U302" s="44" t="s">
        <v>46</v>
      </c>
      <c r="V302" s="44" t="s">
        <v>46</v>
      </c>
      <c r="W302" s="44" t="s">
        <v>10581</v>
      </c>
      <c r="X302" s="44" t="s">
        <v>10582</v>
      </c>
      <c r="Y302" s="44" t="s">
        <v>47</v>
      </c>
      <c r="Z302" s="44" t="s">
        <v>44</v>
      </c>
      <c r="AA302" s="44" t="s">
        <v>46</v>
      </c>
    </row>
    <row r="303" spans="1:27">
      <c r="A303" s="44" t="s">
        <v>9296</v>
      </c>
      <c r="B303" s="44" t="s">
        <v>10389</v>
      </c>
      <c r="C303" s="44" t="s">
        <v>10390</v>
      </c>
      <c r="D303" s="44" t="s">
        <v>10583</v>
      </c>
      <c r="E303" s="44" t="s">
        <v>10584</v>
      </c>
      <c r="F303" s="44" t="s">
        <v>10585</v>
      </c>
      <c r="G303" s="44" t="s">
        <v>10586</v>
      </c>
      <c r="H303" s="44" t="s">
        <v>46</v>
      </c>
      <c r="I303" s="44">
        <v>19900</v>
      </c>
      <c r="J303" s="44" t="s">
        <v>9913</v>
      </c>
      <c r="K303" s="44">
        <v>23900</v>
      </c>
      <c r="L303" s="44" t="s">
        <v>46</v>
      </c>
      <c r="M303" s="44" t="s">
        <v>123</v>
      </c>
      <c r="N303" s="44" t="s">
        <v>38</v>
      </c>
      <c r="O303" s="44" t="s">
        <v>10560</v>
      </c>
      <c r="P303" s="44" t="s">
        <v>46</v>
      </c>
      <c r="Q303" s="44" t="s">
        <v>46</v>
      </c>
      <c r="R303" s="44" t="s">
        <v>46</v>
      </c>
      <c r="S303" s="44" t="s">
        <v>46</v>
      </c>
      <c r="T303" s="44" t="s">
        <v>46</v>
      </c>
      <c r="U303" s="44" t="s">
        <v>46</v>
      </c>
      <c r="V303" s="44" t="s">
        <v>46</v>
      </c>
      <c r="W303" s="44" t="s">
        <v>10581</v>
      </c>
      <c r="X303" s="44" t="s">
        <v>10582</v>
      </c>
      <c r="Y303" s="44" t="s">
        <v>47</v>
      </c>
      <c r="Z303" s="44" t="s">
        <v>44</v>
      </c>
      <c r="AA303" s="44" t="s">
        <v>46</v>
      </c>
    </row>
    <row r="304" spans="1:27">
      <c r="A304" s="44" t="s">
        <v>9296</v>
      </c>
      <c r="B304" s="44" t="s">
        <v>10416</v>
      </c>
      <c r="C304" s="44" t="s">
        <v>9558</v>
      </c>
      <c r="D304" s="44" t="s">
        <v>10587</v>
      </c>
      <c r="E304" s="44" t="s">
        <v>10588</v>
      </c>
      <c r="F304" s="44" t="s">
        <v>10589</v>
      </c>
      <c r="G304" s="44" t="s">
        <v>10590</v>
      </c>
      <c r="H304" s="44" t="s">
        <v>46</v>
      </c>
      <c r="I304" s="44">
        <v>8999</v>
      </c>
      <c r="J304" s="44" t="s">
        <v>46</v>
      </c>
      <c r="K304" s="44">
        <v>11900</v>
      </c>
      <c r="L304" s="44" t="s">
        <v>46</v>
      </c>
      <c r="M304" s="44" t="s">
        <v>123</v>
      </c>
      <c r="N304" s="44" t="s">
        <v>38</v>
      </c>
      <c r="O304" s="44" t="s">
        <v>46</v>
      </c>
      <c r="P304" s="44" t="s">
        <v>46</v>
      </c>
      <c r="Q304" s="44" t="s">
        <v>46</v>
      </c>
      <c r="R304" s="44" t="s">
        <v>46</v>
      </c>
      <c r="S304" s="44" t="s">
        <v>46</v>
      </c>
      <c r="T304" s="44" t="s">
        <v>46</v>
      </c>
      <c r="U304" s="44" t="s">
        <v>46</v>
      </c>
      <c r="V304" s="44" t="s">
        <v>46</v>
      </c>
      <c r="W304" s="44" t="s">
        <v>10591</v>
      </c>
      <c r="X304" s="44" t="s">
        <v>10592</v>
      </c>
      <c r="Y304" s="44" t="s">
        <v>47</v>
      </c>
      <c r="Z304" s="44" t="s">
        <v>1018</v>
      </c>
      <c r="AA304" s="44" t="s">
        <v>46</v>
      </c>
    </row>
    <row r="305" spans="1:27">
      <c r="A305" s="44" t="s">
        <v>9296</v>
      </c>
      <c r="B305" s="44" t="s">
        <v>10416</v>
      </c>
      <c r="C305" s="44" t="s">
        <v>9558</v>
      </c>
      <c r="D305" s="44" t="s">
        <v>10593</v>
      </c>
      <c r="E305" s="44" t="s">
        <v>10594</v>
      </c>
      <c r="F305" s="44" t="s">
        <v>10595</v>
      </c>
      <c r="G305" s="44" t="s">
        <v>10596</v>
      </c>
      <c r="H305" s="44" t="s">
        <v>46</v>
      </c>
      <c r="I305" s="44">
        <v>8999</v>
      </c>
      <c r="J305" s="44" t="s">
        <v>46</v>
      </c>
      <c r="K305" s="44">
        <v>11900</v>
      </c>
      <c r="L305" s="44" t="s">
        <v>46</v>
      </c>
      <c r="M305" s="44" t="s">
        <v>123</v>
      </c>
      <c r="N305" s="44" t="s">
        <v>38</v>
      </c>
      <c r="O305" s="44" t="s">
        <v>46</v>
      </c>
      <c r="P305" s="44" t="s">
        <v>46</v>
      </c>
      <c r="Q305" s="44" t="s">
        <v>46</v>
      </c>
      <c r="R305" s="44" t="s">
        <v>46</v>
      </c>
      <c r="S305" s="44" t="s">
        <v>46</v>
      </c>
      <c r="T305" s="44" t="s">
        <v>46</v>
      </c>
      <c r="U305" s="44" t="s">
        <v>46</v>
      </c>
      <c r="V305" s="44" t="s">
        <v>46</v>
      </c>
      <c r="W305" s="44" t="s">
        <v>10591</v>
      </c>
      <c r="X305" s="44" t="s">
        <v>10592</v>
      </c>
      <c r="Y305" s="44" t="s">
        <v>47</v>
      </c>
      <c r="Z305" s="44" t="s">
        <v>1018</v>
      </c>
      <c r="AA305" s="44" t="s">
        <v>46</v>
      </c>
    </row>
    <row r="306" spans="1:27">
      <c r="A306" s="44" t="s">
        <v>9296</v>
      </c>
      <c r="B306" s="44" t="s">
        <v>10416</v>
      </c>
      <c r="C306" s="44" t="s">
        <v>9558</v>
      </c>
      <c r="D306" s="44" t="s">
        <v>10597</v>
      </c>
      <c r="E306" s="44" t="s">
        <v>10598</v>
      </c>
      <c r="F306" s="44" t="s">
        <v>10599</v>
      </c>
      <c r="G306" s="44" t="s">
        <v>10600</v>
      </c>
      <c r="H306" s="44" t="s">
        <v>46</v>
      </c>
      <c r="I306" s="44">
        <v>9999</v>
      </c>
      <c r="J306" s="44" t="s">
        <v>9473</v>
      </c>
      <c r="K306" s="44">
        <v>10500</v>
      </c>
      <c r="L306" s="44" t="s">
        <v>46</v>
      </c>
      <c r="M306" s="44" t="s">
        <v>71</v>
      </c>
      <c r="N306" s="44" t="s">
        <v>38</v>
      </c>
      <c r="O306" s="44" t="s">
        <v>46</v>
      </c>
      <c r="P306" s="44" t="s">
        <v>46</v>
      </c>
      <c r="Q306" s="44" t="s">
        <v>46</v>
      </c>
      <c r="R306" s="44" t="s">
        <v>46</v>
      </c>
      <c r="S306" s="44" t="s">
        <v>46</v>
      </c>
      <c r="T306" s="44" t="s">
        <v>46</v>
      </c>
      <c r="U306" s="44" t="s">
        <v>46</v>
      </c>
      <c r="V306" s="44" t="s">
        <v>46</v>
      </c>
      <c r="W306" s="44" t="s">
        <v>10601</v>
      </c>
      <c r="X306" s="44" t="s">
        <v>10602</v>
      </c>
      <c r="Y306" s="44" t="s">
        <v>47</v>
      </c>
      <c r="Z306" s="44" t="s">
        <v>44</v>
      </c>
      <c r="AA306" s="44" t="s">
        <v>46</v>
      </c>
    </row>
    <row r="307" spans="1:27">
      <c r="A307" s="44" t="s">
        <v>9296</v>
      </c>
      <c r="B307" s="44" t="s">
        <v>10603</v>
      </c>
      <c r="C307" s="44" t="s">
        <v>10604</v>
      </c>
      <c r="D307" s="44" t="s">
        <v>10605</v>
      </c>
      <c r="E307" s="44" t="s">
        <v>10606</v>
      </c>
      <c r="F307" s="44" t="s">
        <v>10607</v>
      </c>
      <c r="G307" s="44" t="s">
        <v>10608</v>
      </c>
      <c r="H307" s="44" t="s">
        <v>46</v>
      </c>
      <c r="I307" s="44">
        <v>5290</v>
      </c>
      <c r="J307" s="44" t="s">
        <v>46</v>
      </c>
      <c r="K307" s="44">
        <v>5490</v>
      </c>
      <c r="L307" s="44" t="s">
        <v>46</v>
      </c>
      <c r="M307" s="44" t="s">
        <v>71</v>
      </c>
      <c r="N307" s="44" t="s">
        <v>38</v>
      </c>
      <c r="O307" s="44" t="s">
        <v>10609</v>
      </c>
      <c r="P307" s="44" t="s">
        <v>9576</v>
      </c>
      <c r="Q307" s="44" t="s">
        <v>46</v>
      </c>
      <c r="R307" s="44" t="s">
        <v>46</v>
      </c>
      <c r="S307" s="44" t="s">
        <v>46</v>
      </c>
      <c r="T307" s="44" t="s">
        <v>46</v>
      </c>
      <c r="U307" s="44" t="s">
        <v>46</v>
      </c>
      <c r="V307" s="44" t="s">
        <v>46</v>
      </c>
      <c r="W307" s="44" t="s">
        <v>10610</v>
      </c>
      <c r="X307" s="44" t="s">
        <v>10611</v>
      </c>
      <c r="Y307" s="44" t="s">
        <v>47</v>
      </c>
      <c r="Z307" s="44" t="s">
        <v>44</v>
      </c>
      <c r="AA307" s="44" t="s">
        <v>46</v>
      </c>
    </row>
    <row r="308" spans="1:27">
      <c r="A308" s="44" t="s">
        <v>9296</v>
      </c>
      <c r="B308" s="44" t="s">
        <v>10603</v>
      </c>
      <c r="C308" s="44" t="s">
        <v>10604</v>
      </c>
      <c r="D308" s="44" t="s">
        <v>10612</v>
      </c>
      <c r="E308" s="44" t="s">
        <v>10613</v>
      </c>
      <c r="F308" s="44" t="s">
        <v>10614</v>
      </c>
      <c r="G308" s="44" t="s">
        <v>10615</v>
      </c>
      <c r="H308" s="44" t="s">
        <v>46</v>
      </c>
      <c r="I308" s="44">
        <v>5290</v>
      </c>
      <c r="J308" s="44" t="s">
        <v>46</v>
      </c>
      <c r="K308" s="44">
        <v>5490</v>
      </c>
      <c r="L308" s="44" t="s">
        <v>46</v>
      </c>
      <c r="M308" s="44" t="s">
        <v>71</v>
      </c>
      <c r="N308" s="44" t="s">
        <v>38</v>
      </c>
      <c r="O308" s="44" t="s">
        <v>10609</v>
      </c>
      <c r="P308" s="44" t="s">
        <v>9576</v>
      </c>
      <c r="Q308" s="44" t="s">
        <v>46</v>
      </c>
      <c r="R308" s="44" t="s">
        <v>46</v>
      </c>
      <c r="S308" s="44" t="s">
        <v>46</v>
      </c>
      <c r="T308" s="44" t="s">
        <v>46</v>
      </c>
      <c r="U308" s="44" t="s">
        <v>46</v>
      </c>
      <c r="V308" s="44" t="s">
        <v>46</v>
      </c>
      <c r="W308" s="44" t="s">
        <v>10616</v>
      </c>
      <c r="X308" s="44" t="s">
        <v>10611</v>
      </c>
      <c r="Y308" s="44" t="s">
        <v>47</v>
      </c>
      <c r="Z308" s="44" t="s">
        <v>44</v>
      </c>
      <c r="AA308" s="44" t="s">
        <v>46</v>
      </c>
    </row>
    <row r="309" spans="1:27">
      <c r="A309" s="44" t="s">
        <v>9296</v>
      </c>
      <c r="B309" s="44" t="s">
        <v>10603</v>
      </c>
      <c r="C309" s="44" t="s">
        <v>10604</v>
      </c>
      <c r="D309" s="44" t="s">
        <v>10617</v>
      </c>
      <c r="E309" s="44" t="s">
        <v>10618</v>
      </c>
      <c r="F309" s="44" t="s">
        <v>10619</v>
      </c>
      <c r="G309" s="44" t="s">
        <v>10620</v>
      </c>
      <c r="H309" s="44" t="s">
        <v>46</v>
      </c>
      <c r="I309" s="44">
        <v>9588</v>
      </c>
      <c r="J309" s="44" t="s">
        <v>46</v>
      </c>
      <c r="K309" s="44">
        <v>10990</v>
      </c>
      <c r="L309" s="44" t="s">
        <v>46</v>
      </c>
      <c r="M309" s="44" t="s">
        <v>181</v>
      </c>
      <c r="N309" s="44" t="s">
        <v>181</v>
      </c>
      <c r="O309" s="44" t="s">
        <v>10609</v>
      </c>
      <c r="P309" s="44" t="s">
        <v>46</v>
      </c>
      <c r="Q309" s="44" t="s">
        <v>46</v>
      </c>
      <c r="R309" s="44" t="s">
        <v>46</v>
      </c>
      <c r="S309" s="44" t="s">
        <v>46</v>
      </c>
      <c r="T309" s="44" t="s">
        <v>46</v>
      </c>
      <c r="U309" s="44" t="s">
        <v>46</v>
      </c>
      <c r="V309" s="44" t="s">
        <v>46</v>
      </c>
      <c r="W309" s="44" t="s">
        <v>10621</v>
      </c>
      <c r="X309" s="44" t="s">
        <v>10622</v>
      </c>
      <c r="Y309" s="44" t="s">
        <v>47</v>
      </c>
      <c r="Z309" s="44" t="s">
        <v>44</v>
      </c>
      <c r="AA309" s="44" t="s">
        <v>46</v>
      </c>
    </row>
    <row r="310" spans="1:27">
      <c r="A310" s="44" t="s">
        <v>9296</v>
      </c>
      <c r="B310" s="44" t="s">
        <v>10389</v>
      </c>
      <c r="C310" s="44" t="s">
        <v>10390</v>
      </c>
      <c r="D310" s="44" t="s">
        <v>10623</v>
      </c>
      <c r="E310" s="44" t="s">
        <v>10624</v>
      </c>
      <c r="F310" s="44" t="s">
        <v>10625</v>
      </c>
      <c r="G310" s="44" t="s">
        <v>10626</v>
      </c>
      <c r="H310" s="44" t="s">
        <v>46</v>
      </c>
      <c r="I310" s="44">
        <v>5890</v>
      </c>
      <c r="J310" s="44" t="s">
        <v>46</v>
      </c>
      <c r="K310" s="44">
        <v>6490</v>
      </c>
      <c r="L310" s="44" t="s">
        <v>46</v>
      </c>
      <c r="M310" s="44" t="s">
        <v>71</v>
      </c>
      <c r="N310" s="44" t="s">
        <v>38</v>
      </c>
      <c r="O310" s="44" t="s">
        <v>46</v>
      </c>
      <c r="P310" s="44" t="s">
        <v>46</v>
      </c>
      <c r="Q310" s="44" t="s">
        <v>46</v>
      </c>
      <c r="R310" s="44" t="s">
        <v>46</v>
      </c>
      <c r="S310" s="44" t="s">
        <v>46</v>
      </c>
      <c r="T310" s="44" t="s">
        <v>46</v>
      </c>
      <c r="U310" s="44" t="s">
        <v>46</v>
      </c>
      <c r="V310" s="44" t="s">
        <v>46</v>
      </c>
      <c r="W310" s="44" t="s">
        <v>10627</v>
      </c>
      <c r="X310" s="44" t="s">
        <v>10406</v>
      </c>
      <c r="Y310" s="44" t="s">
        <v>10407</v>
      </c>
      <c r="Z310" s="44" t="s">
        <v>44</v>
      </c>
      <c r="AA310" s="44" t="s">
        <v>46</v>
      </c>
    </row>
    <row r="311" spans="1:27">
      <c r="A311" s="44" t="s">
        <v>9296</v>
      </c>
      <c r="B311" s="44" t="s">
        <v>10389</v>
      </c>
      <c r="C311" s="44" t="s">
        <v>10390</v>
      </c>
      <c r="D311" s="44" t="s">
        <v>10628</v>
      </c>
      <c r="E311" s="44" t="s">
        <v>10629</v>
      </c>
      <c r="F311" s="44" t="s">
        <v>10630</v>
      </c>
      <c r="G311" s="44" t="s">
        <v>10631</v>
      </c>
      <c r="H311" s="44" t="s">
        <v>46</v>
      </c>
      <c r="I311" s="44">
        <v>5890</v>
      </c>
      <c r="J311" s="44" t="s">
        <v>46</v>
      </c>
      <c r="K311" s="44">
        <v>6490</v>
      </c>
      <c r="L311" s="44" t="s">
        <v>46</v>
      </c>
      <c r="M311" s="44" t="s">
        <v>71</v>
      </c>
      <c r="N311" s="44" t="s">
        <v>38</v>
      </c>
      <c r="O311" s="44" t="s">
        <v>46</v>
      </c>
      <c r="P311" s="44" t="s">
        <v>46</v>
      </c>
      <c r="Q311" s="44" t="s">
        <v>46</v>
      </c>
      <c r="R311" s="44" t="s">
        <v>46</v>
      </c>
      <c r="S311" s="44" t="s">
        <v>46</v>
      </c>
      <c r="T311" s="44" t="s">
        <v>46</v>
      </c>
      <c r="U311" s="44" t="s">
        <v>46</v>
      </c>
      <c r="V311" s="44" t="s">
        <v>46</v>
      </c>
      <c r="W311" s="44" t="s">
        <v>10632</v>
      </c>
      <c r="X311" s="44" t="s">
        <v>10406</v>
      </c>
      <c r="Y311" s="44" t="s">
        <v>10407</v>
      </c>
      <c r="Z311" s="44" t="s">
        <v>44</v>
      </c>
      <c r="AA311" s="44" t="s">
        <v>46</v>
      </c>
    </row>
    <row r="312" spans="1:27">
      <c r="A312" s="44" t="s">
        <v>9296</v>
      </c>
      <c r="B312" s="44" t="s">
        <v>10603</v>
      </c>
      <c r="C312" s="44" t="s">
        <v>10633</v>
      </c>
      <c r="D312" s="44" t="s">
        <v>10634</v>
      </c>
      <c r="E312" s="44" t="s">
        <v>10635</v>
      </c>
      <c r="F312" s="44" t="s">
        <v>10636</v>
      </c>
      <c r="G312" s="44" t="s">
        <v>10637</v>
      </c>
      <c r="H312" s="44" t="s">
        <v>46</v>
      </c>
      <c r="I312" s="44">
        <v>2690</v>
      </c>
      <c r="J312" s="44" t="s">
        <v>46</v>
      </c>
      <c r="K312" s="44">
        <v>3190</v>
      </c>
      <c r="L312" s="44" t="s">
        <v>46</v>
      </c>
      <c r="M312" s="44" t="s">
        <v>123</v>
      </c>
      <c r="N312" s="44" t="s">
        <v>38</v>
      </c>
      <c r="O312" s="44" t="s">
        <v>46</v>
      </c>
      <c r="P312" s="44" t="s">
        <v>46</v>
      </c>
      <c r="Q312" s="44" t="s">
        <v>46</v>
      </c>
      <c r="R312" s="44" t="s">
        <v>46</v>
      </c>
      <c r="S312" s="44" t="s">
        <v>46</v>
      </c>
      <c r="T312" s="44" t="s">
        <v>46</v>
      </c>
      <c r="U312" s="44" t="s">
        <v>46</v>
      </c>
      <c r="V312" s="44" t="s">
        <v>46</v>
      </c>
      <c r="W312" s="44" t="s">
        <v>46</v>
      </c>
      <c r="X312" s="44" t="s">
        <v>10638</v>
      </c>
      <c r="Y312" s="44" t="s">
        <v>10639</v>
      </c>
      <c r="Z312" s="44" t="s">
        <v>44</v>
      </c>
      <c r="AA312" s="44" t="s">
        <v>46</v>
      </c>
    </row>
    <row r="313" spans="1:27">
      <c r="A313" s="44" t="s">
        <v>9296</v>
      </c>
      <c r="B313" s="44" t="s">
        <v>10603</v>
      </c>
      <c r="C313" s="44" t="s">
        <v>10633</v>
      </c>
      <c r="D313" s="44" t="s">
        <v>10640</v>
      </c>
      <c r="E313" s="44" t="s">
        <v>10641</v>
      </c>
      <c r="F313" s="44" t="s">
        <v>10642</v>
      </c>
      <c r="G313" s="44" t="s">
        <v>10643</v>
      </c>
      <c r="H313" s="44" t="s">
        <v>46</v>
      </c>
      <c r="I313" s="44">
        <v>2690</v>
      </c>
      <c r="J313" s="44" t="s">
        <v>46</v>
      </c>
      <c r="K313" s="44">
        <v>3190</v>
      </c>
      <c r="L313" s="44" t="s">
        <v>46</v>
      </c>
      <c r="M313" s="44" t="s">
        <v>123</v>
      </c>
      <c r="N313" s="44" t="s">
        <v>38</v>
      </c>
      <c r="O313" s="44" t="s">
        <v>46</v>
      </c>
      <c r="P313" s="44" t="s">
        <v>46</v>
      </c>
      <c r="Q313" s="44" t="s">
        <v>46</v>
      </c>
      <c r="R313" s="44" t="s">
        <v>46</v>
      </c>
      <c r="S313" s="44" t="s">
        <v>46</v>
      </c>
      <c r="T313" s="44" t="s">
        <v>46</v>
      </c>
      <c r="U313" s="44" t="s">
        <v>46</v>
      </c>
      <c r="V313" s="44" t="s">
        <v>46</v>
      </c>
      <c r="W313" s="44" t="s">
        <v>46</v>
      </c>
      <c r="X313" s="44" t="s">
        <v>10638</v>
      </c>
      <c r="Y313" s="44" t="s">
        <v>10639</v>
      </c>
      <c r="Z313" s="44" t="s">
        <v>44</v>
      </c>
      <c r="AA313" s="44" t="s">
        <v>46</v>
      </c>
    </row>
    <row r="314" spans="1:27">
      <c r="A314" s="44" t="s">
        <v>9296</v>
      </c>
      <c r="B314" s="44" t="s">
        <v>10603</v>
      </c>
      <c r="C314" s="44" t="s">
        <v>10633</v>
      </c>
      <c r="D314" s="44" t="s">
        <v>10644</v>
      </c>
      <c r="E314" s="44" t="s">
        <v>10645</v>
      </c>
      <c r="F314" s="44" t="s">
        <v>10646</v>
      </c>
      <c r="G314" s="44" t="s">
        <v>10647</v>
      </c>
      <c r="H314" s="44" t="s">
        <v>46</v>
      </c>
      <c r="I314" s="44">
        <v>2690</v>
      </c>
      <c r="J314" s="44" t="s">
        <v>46</v>
      </c>
      <c r="K314" s="44">
        <v>3190</v>
      </c>
      <c r="L314" s="44" t="s">
        <v>46</v>
      </c>
      <c r="M314" s="44" t="s">
        <v>123</v>
      </c>
      <c r="N314" s="44" t="s">
        <v>38</v>
      </c>
      <c r="O314" s="44" t="s">
        <v>46</v>
      </c>
      <c r="P314" s="44" t="s">
        <v>46</v>
      </c>
      <c r="Q314" s="44" t="s">
        <v>46</v>
      </c>
      <c r="R314" s="44" t="s">
        <v>46</v>
      </c>
      <c r="S314" s="44" t="s">
        <v>46</v>
      </c>
      <c r="T314" s="44" t="s">
        <v>46</v>
      </c>
      <c r="U314" s="44" t="s">
        <v>46</v>
      </c>
      <c r="V314" s="44" t="s">
        <v>46</v>
      </c>
      <c r="W314" s="44" t="s">
        <v>46</v>
      </c>
      <c r="X314" s="44" t="s">
        <v>10638</v>
      </c>
      <c r="Y314" s="44" t="s">
        <v>10639</v>
      </c>
      <c r="Z314" s="44" t="s">
        <v>44</v>
      </c>
      <c r="AA314" s="44" t="s">
        <v>46</v>
      </c>
    </row>
    <row r="315" spans="1:27">
      <c r="A315" s="44" t="s">
        <v>9296</v>
      </c>
      <c r="B315" s="44" t="s">
        <v>10603</v>
      </c>
      <c r="C315" s="44" t="s">
        <v>10633</v>
      </c>
      <c r="D315" s="44" t="s">
        <v>10648</v>
      </c>
      <c r="E315" s="44" t="s">
        <v>10649</v>
      </c>
      <c r="F315" s="44" t="s">
        <v>10650</v>
      </c>
      <c r="G315" s="44" t="s">
        <v>10651</v>
      </c>
      <c r="H315" s="44" t="s">
        <v>46</v>
      </c>
      <c r="I315" s="44">
        <v>2690</v>
      </c>
      <c r="J315" s="44" t="s">
        <v>46</v>
      </c>
      <c r="K315" s="44">
        <v>3190</v>
      </c>
      <c r="L315" s="44" t="s">
        <v>46</v>
      </c>
      <c r="M315" s="44" t="s">
        <v>123</v>
      </c>
      <c r="N315" s="44" t="s">
        <v>38</v>
      </c>
      <c r="O315" s="44" t="s">
        <v>46</v>
      </c>
      <c r="P315" s="44" t="s">
        <v>46</v>
      </c>
      <c r="Q315" s="44" t="s">
        <v>46</v>
      </c>
      <c r="R315" s="44" t="s">
        <v>46</v>
      </c>
      <c r="S315" s="44" t="s">
        <v>46</v>
      </c>
      <c r="T315" s="44" t="s">
        <v>46</v>
      </c>
      <c r="U315" s="44" t="s">
        <v>46</v>
      </c>
      <c r="V315" s="44" t="s">
        <v>46</v>
      </c>
      <c r="W315" s="44" t="s">
        <v>46</v>
      </c>
      <c r="X315" s="44" t="s">
        <v>10638</v>
      </c>
      <c r="Y315" s="44" t="s">
        <v>10639</v>
      </c>
      <c r="Z315" s="44" t="s">
        <v>44</v>
      </c>
      <c r="AA315" s="44" t="s">
        <v>46</v>
      </c>
    </row>
    <row r="316" spans="1:27">
      <c r="A316" s="44" t="s">
        <v>9296</v>
      </c>
      <c r="B316" s="44" t="s">
        <v>10603</v>
      </c>
      <c r="C316" s="44" t="s">
        <v>10633</v>
      </c>
      <c r="D316" s="44" t="s">
        <v>10652</v>
      </c>
      <c r="E316" s="44" t="s">
        <v>10653</v>
      </c>
      <c r="F316" s="44" t="s">
        <v>10654</v>
      </c>
      <c r="G316" s="44" t="s">
        <v>10655</v>
      </c>
      <c r="H316" s="44" t="s">
        <v>46</v>
      </c>
      <c r="I316" s="44">
        <v>4500</v>
      </c>
      <c r="J316" s="44" t="s">
        <v>46</v>
      </c>
      <c r="K316" s="44">
        <v>4990</v>
      </c>
      <c r="L316" s="44" t="s">
        <v>46</v>
      </c>
      <c r="M316" s="44" t="s">
        <v>71</v>
      </c>
      <c r="N316" s="44" t="s">
        <v>38</v>
      </c>
      <c r="O316" s="44" t="s">
        <v>46</v>
      </c>
      <c r="P316" s="44" t="s">
        <v>9576</v>
      </c>
      <c r="Q316" s="44" t="s">
        <v>46</v>
      </c>
      <c r="R316" s="44" t="s">
        <v>46</v>
      </c>
      <c r="S316" s="44" t="s">
        <v>46</v>
      </c>
      <c r="T316" s="44" t="s">
        <v>46</v>
      </c>
      <c r="U316" s="44" t="s">
        <v>46</v>
      </c>
      <c r="V316" s="44" t="s">
        <v>46</v>
      </c>
      <c r="W316" s="44" t="s">
        <v>46</v>
      </c>
      <c r="X316" s="44" t="s">
        <v>10656</v>
      </c>
      <c r="Y316" s="44" t="s">
        <v>10639</v>
      </c>
      <c r="Z316" s="44" t="s">
        <v>44</v>
      </c>
      <c r="AA316" s="44" t="s">
        <v>46</v>
      </c>
    </row>
    <row r="317" spans="1:27">
      <c r="A317" s="44" t="s">
        <v>9296</v>
      </c>
      <c r="B317" s="44" t="s">
        <v>10603</v>
      </c>
      <c r="C317" s="44" t="s">
        <v>10633</v>
      </c>
      <c r="D317" s="44" t="s">
        <v>10657</v>
      </c>
      <c r="E317" s="44" t="s">
        <v>10658</v>
      </c>
      <c r="F317" s="44" t="s">
        <v>10659</v>
      </c>
      <c r="G317" s="44" t="s">
        <v>10660</v>
      </c>
      <c r="H317" s="44" t="s">
        <v>46</v>
      </c>
      <c r="I317" s="44">
        <v>4500</v>
      </c>
      <c r="J317" s="44" t="s">
        <v>46</v>
      </c>
      <c r="K317" s="44">
        <v>4990</v>
      </c>
      <c r="L317" s="44" t="s">
        <v>46</v>
      </c>
      <c r="M317" s="44" t="s">
        <v>71</v>
      </c>
      <c r="N317" s="44" t="s">
        <v>38</v>
      </c>
      <c r="O317" s="44" t="s">
        <v>46</v>
      </c>
      <c r="P317" s="44" t="s">
        <v>9576</v>
      </c>
      <c r="Q317" s="44" t="s">
        <v>46</v>
      </c>
      <c r="R317" s="44" t="s">
        <v>46</v>
      </c>
      <c r="S317" s="44" t="s">
        <v>46</v>
      </c>
      <c r="T317" s="44" t="s">
        <v>46</v>
      </c>
      <c r="U317" s="44" t="s">
        <v>46</v>
      </c>
      <c r="V317" s="44" t="s">
        <v>46</v>
      </c>
      <c r="W317" s="44" t="s">
        <v>46</v>
      </c>
      <c r="X317" s="44" t="s">
        <v>10656</v>
      </c>
      <c r="Y317" s="44" t="s">
        <v>10639</v>
      </c>
      <c r="Z317" s="44" t="s">
        <v>44</v>
      </c>
      <c r="AA317" s="44" t="s">
        <v>46</v>
      </c>
    </row>
    <row r="318" spans="1:27">
      <c r="A318" s="44" t="s">
        <v>9296</v>
      </c>
      <c r="B318" s="44" t="s">
        <v>10603</v>
      </c>
      <c r="C318" s="44" t="s">
        <v>10633</v>
      </c>
      <c r="D318" s="44" t="s">
        <v>10661</v>
      </c>
      <c r="E318" s="44" t="s">
        <v>10662</v>
      </c>
      <c r="F318" s="44" t="s">
        <v>10663</v>
      </c>
      <c r="G318" s="44" t="s">
        <v>10664</v>
      </c>
      <c r="H318" s="44" t="s">
        <v>46</v>
      </c>
      <c r="I318" s="44">
        <v>4500</v>
      </c>
      <c r="J318" s="44" t="s">
        <v>46</v>
      </c>
      <c r="K318" s="44">
        <v>4990</v>
      </c>
      <c r="L318" s="44" t="s">
        <v>46</v>
      </c>
      <c r="M318" s="44" t="s">
        <v>71</v>
      </c>
      <c r="N318" s="44" t="s">
        <v>38</v>
      </c>
      <c r="O318" s="44" t="s">
        <v>46</v>
      </c>
      <c r="P318" s="44" t="s">
        <v>9576</v>
      </c>
      <c r="Q318" s="44" t="s">
        <v>46</v>
      </c>
      <c r="R318" s="44" t="s">
        <v>46</v>
      </c>
      <c r="S318" s="44" t="s">
        <v>46</v>
      </c>
      <c r="T318" s="44" t="s">
        <v>46</v>
      </c>
      <c r="U318" s="44" t="s">
        <v>46</v>
      </c>
      <c r="V318" s="44" t="s">
        <v>46</v>
      </c>
      <c r="W318" s="44" t="s">
        <v>46</v>
      </c>
      <c r="X318" s="44" t="s">
        <v>10656</v>
      </c>
      <c r="Y318" s="44" t="s">
        <v>10639</v>
      </c>
      <c r="Z318" s="44" t="s">
        <v>44</v>
      </c>
      <c r="AA318" s="44" t="s">
        <v>46</v>
      </c>
    </row>
    <row r="319" spans="1:27">
      <c r="A319" s="44" t="s">
        <v>9296</v>
      </c>
      <c r="B319" s="44" t="s">
        <v>10603</v>
      </c>
      <c r="C319" s="44" t="s">
        <v>10633</v>
      </c>
      <c r="D319" s="44" t="s">
        <v>10665</v>
      </c>
      <c r="E319" s="44" t="s">
        <v>10666</v>
      </c>
      <c r="F319" s="44" t="s">
        <v>10667</v>
      </c>
      <c r="G319" s="44" t="s">
        <v>10668</v>
      </c>
      <c r="H319" s="44" t="s">
        <v>46</v>
      </c>
      <c r="I319" s="44">
        <v>4500</v>
      </c>
      <c r="J319" s="44" t="s">
        <v>46</v>
      </c>
      <c r="K319" s="44">
        <v>4990</v>
      </c>
      <c r="L319" s="44" t="s">
        <v>46</v>
      </c>
      <c r="M319" s="44" t="s">
        <v>71</v>
      </c>
      <c r="N319" s="44" t="s">
        <v>38</v>
      </c>
      <c r="O319" s="44" t="s">
        <v>46</v>
      </c>
      <c r="P319" s="44" t="s">
        <v>9576</v>
      </c>
      <c r="Q319" s="44" t="s">
        <v>46</v>
      </c>
      <c r="R319" s="44" t="s">
        <v>46</v>
      </c>
      <c r="S319" s="44" t="s">
        <v>46</v>
      </c>
      <c r="T319" s="44" t="s">
        <v>46</v>
      </c>
      <c r="U319" s="44" t="s">
        <v>46</v>
      </c>
      <c r="V319" s="44" t="s">
        <v>46</v>
      </c>
      <c r="W319" s="44" t="s">
        <v>46</v>
      </c>
      <c r="X319" s="44" t="s">
        <v>10656</v>
      </c>
      <c r="Y319" s="44" t="s">
        <v>10639</v>
      </c>
      <c r="Z319" s="44" t="s">
        <v>44</v>
      </c>
      <c r="AA319" s="44" t="s">
        <v>46</v>
      </c>
    </row>
    <row r="320" spans="1:27">
      <c r="A320" s="44" t="s">
        <v>9296</v>
      </c>
      <c r="B320" s="44" t="s">
        <v>10603</v>
      </c>
      <c r="C320" s="44" t="s">
        <v>10633</v>
      </c>
      <c r="D320" s="44" t="s">
        <v>10669</v>
      </c>
      <c r="E320" s="44" t="s">
        <v>10670</v>
      </c>
      <c r="F320" s="44" t="s">
        <v>10671</v>
      </c>
      <c r="G320" s="44" t="s">
        <v>10672</v>
      </c>
      <c r="H320" s="44" t="s">
        <v>46</v>
      </c>
      <c r="I320" s="44">
        <v>6390</v>
      </c>
      <c r="J320" s="44" t="s">
        <v>46</v>
      </c>
      <c r="K320" s="44">
        <v>6990</v>
      </c>
      <c r="L320" s="44" t="s">
        <v>46</v>
      </c>
      <c r="M320" s="44" t="s">
        <v>71</v>
      </c>
      <c r="N320" s="44" t="s">
        <v>38</v>
      </c>
      <c r="O320" s="44" t="s">
        <v>46</v>
      </c>
      <c r="P320" s="44" t="s">
        <v>46</v>
      </c>
      <c r="Q320" s="44" t="s">
        <v>46</v>
      </c>
      <c r="R320" s="44" t="s">
        <v>46</v>
      </c>
      <c r="S320" s="44" t="s">
        <v>46</v>
      </c>
      <c r="T320" s="44" t="s">
        <v>46</v>
      </c>
      <c r="U320" s="44" t="s">
        <v>46</v>
      </c>
      <c r="V320" s="44" t="s">
        <v>46</v>
      </c>
      <c r="W320" s="44" t="s">
        <v>46</v>
      </c>
      <c r="X320" s="44" t="s">
        <v>10673</v>
      </c>
      <c r="Y320" s="44" t="s">
        <v>10639</v>
      </c>
      <c r="Z320" s="44" t="s">
        <v>44</v>
      </c>
      <c r="AA320" s="44" t="s">
        <v>46</v>
      </c>
    </row>
    <row r="321" spans="1:27">
      <c r="A321" s="44" t="s">
        <v>9296</v>
      </c>
      <c r="B321" s="44" t="s">
        <v>10603</v>
      </c>
      <c r="C321" s="44" t="s">
        <v>10633</v>
      </c>
      <c r="D321" s="44" t="s">
        <v>10674</v>
      </c>
      <c r="E321" s="44" t="s">
        <v>10675</v>
      </c>
      <c r="F321" s="44" t="s">
        <v>10676</v>
      </c>
      <c r="G321" s="44" t="s">
        <v>10677</v>
      </c>
      <c r="H321" s="44" t="s">
        <v>46</v>
      </c>
      <c r="I321" s="44">
        <v>6390</v>
      </c>
      <c r="J321" s="44" t="s">
        <v>46</v>
      </c>
      <c r="K321" s="44">
        <v>6990</v>
      </c>
      <c r="L321" s="44" t="s">
        <v>46</v>
      </c>
      <c r="M321" s="44" t="s">
        <v>71</v>
      </c>
      <c r="N321" s="44" t="s">
        <v>38</v>
      </c>
      <c r="O321" s="44" t="s">
        <v>46</v>
      </c>
      <c r="P321" s="44" t="s">
        <v>46</v>
      </c>
      <c r="Q321" s="44" t="s">
        <v>46</v>
      </c>
      <c r="R321" s="44" t="s">
        <v>46</v>
      </c>
      <c r="S321" s="44" t="s">
        <v>46</v>
      </c>
      <c r="T321" s="44" t="s">
        <v>46</v>
      </c>
      <c r="U321" s="44" t="s">
        <v>46</v>
      </c>
      <c r="V321" s="44" t="s">
        <v>46</v>
      </c>
      <c r="W321" s="44" t="s">
        <v>46</v>
      </c>
      <c r="X321" s="44" t="s">
        <v>10673</v>
      </c>
      <c r="Y321" s="44" t="s">
        <v>10639</v>
      </c>
      <c r="Z321" s="44" t="s">
        <v>44</v>
      </c>
      <c r="AA321" s="44" t="s">
        <v>46</v>
      </c>
    </row>
    <row r="322" spans="1:27">
      <c r="A322" s="44" t="s">
        <v>9296</v>
      </c>
      <c r="B322" s="44" t="s">
        <v>10603</v>
      </c>
      <c r="C322" s="44" t="s">
        <v>10633</v>
      </c>
      <c r="D322" s="44" t="s">
        <v>10678</v>
      </c>
      <c r="E322" s="44" t="s">
        <v>10679</v>
      </c>
      <c r="F322" s="44" t="s">
        <v>10680</v>
      </c>
      <c r="G322" s="44" t="s">
        <v>10681</v>
      </c>
      <c r="H322" s="44" t="s">
        <v>46</v>
      </c>
      <c r="I322" s="44">
        <v>6390</v>
      </c>
      <c r="J322" s="44" t="s">
        <v>46</v>
      </c>
      <c r="K322" s="44">
        <v>6990</v>
      </c>
      <c r="L322" s="44" t="s">
        <v>46</v>
      </c>
      <c r="M322" s="44" t="s">
        <v>71</v>
      </c>
      <c r="N322" s="44" t="s">
        <v>38</v>
      </c>
      <c r="O322" s="44" t="s">
        <v>46</v>
      </c>
      <c r="P322" s="44" t="s">
        <v>46</v>
      </c>
      <c r="Q322" s="44" t="s">
        <v>46</v>
      </c>
      <c r="R322" s="44" t="s">
        <v>46</v>
      </c>
      <c r="S322" s="44" t="s">
        <v>46</v>
      </c>
      <c r="T322" s="44" t="s">
        <v>46</v>
      </c>
      <c r="U322" s="44" t="s">
        <v>46</v>
      </c>
      <c r="V322" s="44" t="s">
        <v>46</v>
      </c>
      <c r="W322" s="44" t="s">
        <v>46</v>
      </c>
      <c r="X322" s="44" t="s">
        <v>10673</v>
      </c>
      <c r="Y322" s="44" t="s">
        <v>10639</v>
      </c>
      <c r="Z322" s="44" t="s">
        <v>44</v>
      </c>
      <c r="AA322" s="44" t="s">
        <v>46</v>
      </c>
    </row>
    <row r="323" spans="1:27">
      <c r="A323" s="44" t="s">
        <v>9296</v>
      </c>
      <c r="B323" s="44" t="s">
        <v>10603</v>
      </c>
      <c r="C323" s="44" t="s">
        <v>10633</v>
      </c>
      <c r="D323" s="44" t="s">
        <v>10682</v>
      </c>
      <c r="E323" s="44" t="s">
        <v>10683</v>
      </c>
      <c r="F323" s="44" t="s">
        <v>10684</v>
      </c>
      <c r="G323" s="44" t="s">
        <v>10685</v>
      </c>
      <c r="H323" s="44" t="s">
        <v>46</v>
      </c>
      <c r="I323" s="44">
        <v>6390</v>
      </c>
      <c r="J323" s="44" t="s">
        <v>46</v>
      </c>
      <c r="K323" s="44">
        <v>6990</v>
      </c>
      <c r="L323" s="44" t="s">
        <v>46</v>
      </c>
      <c r="M323" s="44" t="s">
        <v>71</v>
      </c>
      <c r="N323" s="44" t="s">
        <v>38</v>
      </c>
      <c r="O323" s="44" t="s">
        <v>46</v>
      </c>
      <c r="P323" s="44" t="s">
        <v>46</v>
      </c>
      <c r="Q323" s="44" t="s">
        <v>46</v>
      </c>
      <c r="R323" s="44" t="s">
        <v>46</v>
      </c>
      <c r="S323" s="44" t="s">
        <v>46</v>
      </c>
      <c r="T323" s="44" t="s">
        <v>46</v>
      </c>
      <c r="U323" s="44" t="s">
        <v>46</v>
      </c>
      <c r="V323" s="44" t="s">
        <v>46</v>
      </c>
      <c r="W323" s="44" t="s">
        <v>46</v>
      </c>
      <c r="X323" s="44" t="s">
        <v>10673</v>
      </c>
      <c r="Y323" s="44" t="s">
        <v>10639</v>
      </c>
      <c r="Z323" s="44" t="s">
        <v>44</v>
      </c>
      <c r="AA323" s="44" t="s">
        <v>46</v>
      </c>
    </row>
    <row r="324" spans="1:27">
      <c r="A324" s="44" t="s">
        <v>9296</v>
      </c>
      <c r="B324" s="44" t="s">
        <v>10603</v>
      </c>
      <c r="C324" s="44" t="s">
        <v>10633</v>
      </c>
      <c r="D324" s="44" t="s">
        <v>10686</v>
      </c>
      <c r="E324" s="44" t="s">
        <v>10687</v>
      </c>
      <c r="F324" s="44" t="s">
        <v>10688</v>
      </c>
      <c r="G324" s="44" t="s">
        <v>10689</v>
      </c>
      <c r="H324" s="44" t="s">
        <v>46</v>
      </c>
      <c r="I324" s="44">
        <v>1890</v>
      </c>
      <c r="J324" s="44" t="s">
        <v>46</v>
      </c>
      <c r="K324" s="44">
        <v>2190</v>
      </c>
      <c r="L324" s="44" t="s">
        <v>46</v>
      </c>
      <c r="M324" s="44" t="s">
        <v>71</v>
      </c>
      <c r="N324" s="44" t="s">
        <v>38</v>
      </c>
      <c r="O324" s="44" t="s">
        <v>46</v>
      </c>
      <c r="P324" s="44" t="s">
        <v>46</v>
      </c>
      <c r="Q324" s="44" t="s">
        <v>46</v>
      </c>
      <c r="R324" s="44" t="s">
        <v>46</v>
      </c>
      <c r="S324" s="44" t="s">
        <v>46</v>
      </c>
      <c r="T324" s="44" t="s">
        <v>46</v>
      </c>
      <c r="U324" s="44" t="s">
        <v>46</v>
      </c>
      <c r="V324" s="44" t="s">
        <v>46</v>
      </c>
      <c r="W324" s="44" t="s">
        <v>46</v>
      </c>
      <c r="X324" s="44" t="s">
        <v>10690</v>
      </c>
      <c r="Y324" s="44" t="s">
        <v>10639</v>
      </c>
      <c r="Z324" s="44" t="s">
        <v>44</v>
      </c>
      <c r="AA324" s="44" t="s">
        <v>46</v>
      </c>
    </row>
    <row r="325" spans="1:27">
      <c r="A325" s="44" t="s">
        <v>9296</v>
      </c>
      <c r="B325" s="44" t="s">
        <v>10603</v>
      </c>
      <c r="C325" s="44" t="s">
        <v>10633</v>
      </c>
      <c r="D325" s="44" t="s">
        <v>10691</v>
      </c>
      <c r="E325" s="44" t="s">
        <v>10692</v>
      </c>
      <c r="F325" s="44" t="s">
        <v>10693</v>
      </c>
      <c r="G325" s="44" t="s">
        <v>10694</v>
      </c>
      <c r="H325" s="44" t="s">
        <v>46</v>
      </c>
      <c r="I325" s="44">
        <v>1890</v>
      </c>
      <c r="J325" s="44" t="s">
        <v>46</v>
      </c>
      <c r="K325" s="44">
        <v>2190</v>
      </c>
      <c r="L325" s="44" t="s">
        <v>46</v>
      </c>
      <c r="M325" s="44" t="s">
        <v>71</v>
      </c>
      <c r="N325" s="44" t="s">
        <v>38</v>
      </c>
      <c r="O325" s="44" t="s">
        <v>46</v>
      </c>
      <c r="P325" s="44" t="s">
        <v>9576</v>
      </c>
      <c r="Q325" s="44" t="s">
        <v>46</v>
      </c>
      <c r="R325" s="44" t="s">
        <v>46</v>
      </c>
      <c r="S325" s="44" t="s">
        <v>46</v>
      </c>
      <c r="T325" s="44" t="s">
        <v>46</v>
      </c>
      <c r="U325" s="44" t="s">
        <v>46</v>
      </c>
      <c r="V325" s="44" t="s">
        <v>46</v>
      </c>
      <c r="W325" s="44" t="s">
        <v>46</v>
      </c>
      <c r="X325" s="44" t="s">
        <v>10690</v>
      </c>
      <c r="Y325" s="44" t="s">
        <v>10639</v>
      </c>
      <c r="Z325" s="44" t="s">
        <v>44</v>
      </c>
      <c r="AA325" s="44" t="s">
        <v>46</v>
      </c>
    </row>
    <row r="326" spans="1:27">
      <c r="A326" s="44" t="s">
        <v>9296</v>
      </c>
      <c r="B326" s="44" t="s">
        <v>10603</v>
      </c>
      <c r="C326" s="44" t="s">
        <v>10633</v>
      </c>
      <c r="D326" s="44" t="s">
        <v>10695</v>
      </c>
      <c r="E326" s="44" t="s">
        <v>10696</v>
      </c>
      <c r="F326" s="44" t="s">
        <v>10697</v>
      </c>
      <c r="G326" s="44" t="s">
        <v>10698</v>
      </c>
      <c r="H326" s="44" t="s">
        <v>46</v>
      </c>
      <c r="I326" s="44">
        <v>1890</v>
      </c>
      <c r="J326" s="44" t="s">
        <v>46</v>
      </c>
      <c r="K326" s="44">
        <v>2190</v>
      </c>
      <c r="L326" s="44" t="s">
        <v>46</v>
      </c>
      <c r="M326" s="44" t="s">
        <v>71</v>
      </c>
      <c r="N326" s="44" t="s">
        <v>38</v>
      </c>
      <c r="O326" s="44" t="s">
        <v>46</v>
      </c>
      <c r="P326" s="44" t="s">
        <v>46</v>
      </c>
      <c r="Q326" s="44" t="s">
        <v>46</v>
      </c>
      <c r="R326" s="44" t="s">
        <v>46</v>
      </c>
      <c r="S326" s="44" t="s">
        <v>46</v>
      </c>
      <c r="T326" s="44" t="s">
        <v>46</v>
      </c>
      <c r="U326" s="44" t="s">
        <v>46</v>
      </c>
      <c r="V326" s="44" t="s">
        <v>46</v>
      </c>
      <c r="W326" s="44" t="s">
        <v>46</v>
      </c>
      <c r="X326" s="44" t="s">
        <v>10690</v>
      </c>
      <c r="Y326" s="44" t="s">
        <v>10639</v>
      </c>
      <c r="Z326" s="44" t="s">
        <v>44</v>
      </c>
      <c r="AA326" s="44" t="s">
        <v>46</v>
      </c>
    </row>
    <row r="327" spans="1:27">
      <c r="A327" s="44" t="s">
        <v>9296</v>
      </c>
      <c r="B327" s="44" t="s">
        <v>10603</v>
      </c>
      <c r="C327" s="44" t="s">
        <v>10633</v>
      </c>
      <c r="D327" s="44" t="s">
        <v>10699</v>
      </c>
      <c r="E327" s="44" t="s">
        <v>10700</v>
      </c>
      <c r="F327" s="44" t="s">
        <v>10701</v>
      </c>
      <c r="G327" s="44" t="s">
        <v>10702</v>
      </c>
      <c r="H327" s="44" t="s">
        <v>46</v>
      </c>
      <c r="I327" s="44">
        <v>1890</v>
      </c>
      <c r="J327" s="44" t="s">
        <v>46</v>
      </c>
      <c r="K327" s="44">
        <v>2190</v>
      </c>
      <c r="L327" s="44" t="s">
        <v>46</v>
      </c>
      <c r="M327" s="44" t="s">
        <v>71</v>
      </c>
      <c r="N327" s="44" t="s">
        <v>38</v>
      </c>
      <c r="O327" s="44" t="s">
        <v>46</v>
      </c>
      <c r="P327" s="44" t="s">
        <v>46</v>
      </c>
      <c r="Q327" s="44" t="s">
        <v>46</v>
      </c>
      <c r="R327" s="44" t="s">
        <v>46</v>
      </c>
      <c r="S327" s="44" t="s">
        <v>46</v>
      </c>
      <c r="T327" s="44" t="s">
        <v>46</v>
      </c>
      <c r="U327" s="44" t="s">
        <v>46</v>
      </c>
      <c r="V327" s="44" t="s">
        <v>46</v>
      </c>
      <c r="W327" s="44" t="s">
        <v>46</v>
      </c>
      <c r="X327" s="44" t="s">
        <v>46</v>
      </c>
      <c r="Y327" s="44" t="s">
        <v>46</v>
      </c>
      <c r="Z327" s="44" t="s">
        <v>44</v>
      </c>
      <c r="AA327" s="44" t="s">
        <v>46</v>
      </c>
    </row>
    <row r="328" spans="1:27">
      <c r="A328" s="44" t="s">
        <v>9296</v>
      </c>
      <c r="B328" s="44" t="s">
        <v>10389</v>
      </c>
      <c r="C328" s="44" t="s">
        <v>10390</v>
      </c>
      <c r="D328" s="44" t="s">
        <v>10703</v>
      </c>
      <c r="E328" s="44" t="s">
        <v>10704</v>
      </c>
      <c r="F328" s="44" t="s">
        <v>10705</v>
      </c>
      <c r="G328" s="44" t="s">
        <v>10706</v>
      </c>
      <c r="H328" s="44" t="s">
        <v>46</v>
      </c>
      <c r="I328" s="44">
        <v>3990</v>
      </c>
      <c r="J328" s="44" t="s">
        <v>46</v>
      </c>
      <c r="K328" s="44">
        <v>3990</v>
      </c>
      <c r="L328" s="44" t="s">
        <v>46</v>
      </c>
      <c r="M328" s="44" t="s">
        <v>71</v>
      </c>
      <c r="N328" s="44" t="s">
        <v>38</v>
      </c>
      <c r="O328" s="44" t="s">
        <v>46</v>
      </c>
      <c r="P328" s="44" t="s">
        <v>46</v>
      </c>
      <c r="Q328" s="44" t="s">
        <v>46</v>
      </c>
      <c r="R328" s="44" t="s">
        <v>46</v>
      </c>
      <c r="S328" s="44" t="s">
        <v>46</v>
      </c>
      <c r="T328" s="44" t="s">
        <v>46</v>
      </c>
      <c r="U328" s="44" t="s">
        <v>46</v>
      </c>
      <c r="V328" s="44" t="s">
        <v>46</v>
      </c>
      <c r="W328" s="44" t="s">
        <v>10707</v>
      </c>
      <c r="X328" s="44" t="s">
        <v>10708</v>
      </c>
      <c r="Y328" s="44" t="s">
        <v>47</v>
      </c>
      <c r="Z328" s="44" t="s">
        <v>44</v>
      </c>
      <c r="AA328" s="44" t="s">
        <v>46</v>
      </c>
    </row>
    <row r="329" spans="1:27">
      <c r="A329" s="44" t="s">
        <v>9296</v>
      </c>
      <c r="B329" s="44" t="s">
        <v>10389</v>
      </c>
      <c r="C329" s="44" t="s">
        <v>10390</v>
      </c>
      <c r="D329" s="44" t="s">
        <v>10709</v>
      </c>
      <c r="E329" s="44" t="s">
        <v>10710</v>
      </c>
      <c r="F329" s="44" t="s">
        <v>10711</v>
      </c>
      <c r="G329" s="44" t="s">
        <v>10712</v>
      </c>
      <c r="H329" s="44" t="s">
        <v>46</v>
      </c>
      <c r="I329" s="44">
        <v>3990</v>
      </c>
      <c r="J329" s="44" t="s">
        <v>46</v>
      </c>
      <c r="K329" s="44">
        <v>3990</v>
      </c>
      <c r="L329" s="44" t="s">
        <v>46</v>
      </c>
      <c r="M329" s="44" t="s">
        <v>71</v>
      </c>
      <c r="N329" s="44" t="s">
        <v>38</v>
      </c>
      <c r="O329" s="44" t="s">
        <v>46</v>
      </c>
      <c r="P329" s="44" t="s">
        <v>46</v>
      </c>
      <c r="Q329" s="44" t="s">
        <v>46</v>
      </c>
      <c r="R329" s="44" t="s">
        <v>46</v>
      </c>
      <c r="S329" s="44" t="s">
        <v>46</v>
      </c>
      <c r="T329" s="44" t="s">
        <v>46</v>
      </c>
      <c r="U329" s="44" t="s">
        <v>46</v>
      </c>
      <c r="V329" s="44" t="s">
        <v>46</v>
      </c>
      <c r="W329" s="44" t="s">
        <v>10707</v>
      </c>
      <c r="X329" s="44" t="s">
        <v>10708</v>
      </c>
      <c r="Y329" s="44" t="s">
        <v>47</v>
      </c>
      <c r="Z329" s="44" t="s">
        <v>44</v>
      </c>
      <c r="AA329" s="44" t="s">
        <v>46</v>
      </c>
    </row>
    <row r="330" spans="1:27">
      <c r="A330" s="44" t="s">
        <v>9296</v>
      </c>
      <c r="B330" s="44" t="s">
        <v>10603</v>
      </c>
      <c r="C330" s="44" t="s">
        <v>10604</v>
      </c>
      <c r="D330" s="44" t="s">
        <v>10713</v>
      </c>
      <c r="E330" s="44" t="s">
        <v>10714</v>
      </c>
      <c r="F330" s="44" t="s">
        <v>10715</v>
      </c>
      <c r="G330" s="44" t="s">
        <v>10716</v>
      </c>
      <c r="H330" s="44" t="s">
        <v>46</v>
      </c>
      <c r="I330" s="44">
        <v>7880</v>
      </c>
      <c r="J330" s="44" t="s">
        <v>46</v>
      </c>
      <c r="K330" s="44">
        <v>9990</v>
      </c>
      <c r="L330" s="44" t="s">
        <v>46</v>
      </c>
      <c r="M330" s="44" t="s">
        <v>123</v>
      </c>
      <c r="N330" s="44" t="s">
        <v>38</v>
      </c>
      <c r="O330" s="44" t="s">
        <v>46</v>
      </c>
      <c r="P330" s="44" t="s">
        <v>46</v>
      </c>
      <c r="Q330" s="44" t="s">
        <v>46</v>
      </c>
      <c r="R330" s="44" t="s">
        <v>46</v>
      </c>
      <c r="S330" s="44" t="s">
        <v>46</v>
      </c>
      <c r="T330" s="44" t="s">
        <v>46</v>
      </c>
      <c r="U330" s="44" t="s">
        <v>46</v>
      </c>
      <c r="V330" s="44" t="s">
        <v>46</v>
      </c>
      <c r="W330" s="44" t="s">
        <v>46</v>
      </c>
      <c r="X330" s="44" t="s">
        <v>10717</v>
      </c>
      <c r="Y330" s="44" t="s">
        <v>47</v>
      </c>
      <c r="Z330" s="44" t="s">
        <v>44</v>
      </c>
      <c r="AA330" s="44" t="s">
        <v>46</v>
      </c>
    </row>
    <row r="331" spans="1:27">
      <c r="A331" s="44" t="s">
        <v>9296</v>
      </c>
      <c r="B331" s="44" t="s">
        <v>10603</v>
      </c>
      <c r="C331" s="44" t="s">
        <v>10604</v>
      </c>
      <c r="D331" s="44" t="s">
        <v>10718</v>
      </c>
      <c r="E331" s="44" t="s">
        <v>10719</v>
      </c>
      <c r="F331" s="44" t="s">
        <v>10720</v>
      </c>
      <c r="G331" s="44" t="s">
        <v>10721</v>
      </c>
      <c r="H331" s="44" t="s">
        <v>46</v>
      </c>
      <c r="I331" s="44">
        <v>7880</v>
      </c>
      <c r="J331" s="44" t="s">
        <v>46</v>
      </c>
      <c r="K331" s="44">
        <v>9990</v>
      </c>
      <c r="L331" s="44" t="s">
        <v>46</v>
      </c>
      <c r="M331" s="44" t="s">
        <v>123</v>
      </c>
      <c r="N331" s="44" t="s">
        <v>38</v>
      </c>
      <c r="O331" s="44" t="s">
        <v>46</v>
      </c>
      <c r="P331" s="44" t="s">
        <v>46</v>
      </c>
      <c r="Q331" s="44" t="s">
        <v>46</v>
      </c>
      <c r="R331" s="44" t="s">
        <v>46</v>
      </c>
      <c r="S331" s="44" t="s">
        <v>46</v>
      </c>
      <c r="T331" s="44" t="s">
        <v>46</v>
      </c>
      <c r="U331" s="44" t="s">
        <v>46</v>
      </c>
      <c r="V331" s="44" t="s">
        <v>46</v>
      </c>
      <c r="W331" s="44" t="s">
        <v>46</v>
      </c>
      <c r="X331" s="44" t="s">
        <v>10717</v>
      </c>
      <c r="Y331" s="44" t="s">
        <v>47</v>
      </c>
      <c r="Z331" s="44" t="s">
        <v>44</v>
      </c>
      <c r="AA331" s="44" t="s">
        <v>46</v>
      </c>
    </row>
    <row r="332" spans="1:27">
      <c r="A332" s="44" t="s">
        <v>9296</v>
      </c>
      <c r="B332" s="44" t="s">
        <v>10603</v>
      </c>
      <c r="C332" s="44" t="s">
        <v>10604</v>
      </c>
      <c r="D332" s="44" t="s">
        <v>10722</v>
      </c>
      <c r="E332" s="44" t="s">
        <v>10723</v>
      </c>
      <c r="F332" s="44" t="s">
        <v>10724</v>
      </c>
      <c r="G332" s="44" t="s">
        <v>10725</v>
      </c>
      <c r="H332" s="44" t="s">
        <v>46</v>
      </c>
      <c r="I332" s="44">
        <v>13990</v>
      </c>
      <c r="J332" s="44" t="s">
        <v>46</v>
      </c>
      <c r="K332" s="44">
        <v>13990</v>
      </c>
      <c r="L332" s="44" t="s">
        <v>46</v>
      </c>
      <c r="M332" s="44" t="s">
        <v>71</v>
      </c>
      <c r="N332" s="44" t="s">
        <v>38</v>
      </c>
      <c r="O332" s="44" t="s">
        <v>46</v>
      </c>
      <c r="P332" s="44" t="s">
        <v>9576</v>
      </c>
      <c r="Q332" s="44" t="s">
        <v>46</v>
      </c>
      <c r="R332" s="44" t="s">
        <v>46</v>
      </c>
      <c r="S332" s="44" t="s">
        <v>46</v>
      </c>
      <c r="T332" s="44" t="s">
        <v>46</v>
      </c>
      <c r="U332" s="44" t="s">
        <v>46</v>
      </c>
      <c r="V332" s="44" t="s">
        <v>46</v>
      </c>
      <c r="W332" s="44" t="s">
        <v>46</v>
      </c>
      <c r="X332" s="44" t="s">
        <v>10726</v>
      </c>
      <c r="Y332" s="44" t="s">
        <v>47</v>
      </c>
      <c r="Z332" s="44" t="s">
        <v>44</v>
      </c>
      <c r="AA332" s="44" t="s">
        <v>46</v>
      </c>
    </row>
    <row r="333" spans="1:27">
      <c r="A333" s="44" t="s">
        <v>9296</v>
      </c>
      <c r="B333" s="44" t="s">
        <v>10603</v>
      </c>
      <c r="C333" s="44" t="s">
        <v>10604</v>
      </c>
      <c r="D333" s="44" t="s">
        <v>10727</v>
      </c>
      <c r="E333" s="44" t="s">
        <v>10728</v>
      </c>
      <c r="F333" s="44" t="s">
        <v>10729</v>
      </c>
      <c r="G333" s="44" t="s">
        <v>10730</v>
      </c>
      <c r="H333" s="44" t="s">
        <v>46</v>
      </c>
      <c r="I333" s="44">
        <v>13990</v>
      </c>
      <c r="J333" s="44" t="s">
        <v>46</v>
      </c>
      <c r="K333" s="44">
        <v>13990</v>
      </c>
      <c r="L333" s="44" t="s">
        <v>46</v>
      </c>
      <c r="M333" s="44" t="s">
        <v>71</v>
      </c>
      <c r="N333" s="44" t="s">
        <v>38</v>
      </c>
      <c r="O333" s="44" t="s">
        <v>46</v>
      </c>
      <c r="P333" s="44" t="s">
        <v>9576</v>
      </c>
      <c r="Q333" s="44" t="s">
        <v>46</v>
      </c>
      <c r="R333" s="44" t="s">
        <v>46</v>
      </c>
      <c r="S333" s="44" t="s">
        <v>46</v>
      </c>
      <c r="T333" s="44" t="s">
        <v>46</v>
      </c>
      <c r="U333" s="44" t="s">
        <v>46</v>
      </c>
      <c r="V333" s="44" t="s">
        <v>46</v>
      </c>
      <c r="W333" s="44" t="s">
        <v>46</v>
      </c>
      <c r="X333" s="44" t="s">
        <v>10731</v>
      </c>
      <c r="Y333" s="44" t="s">
        <v>47</v>
      </c>
      <c r="Z333" s="44" t="s">
        <v>44</v>
      </c>
      <c r="AA333" s="44" t="s">
        <v>46</v>
      </c>
    </row>
    <row r="334" spans="1:27">
      <c r="A334" s="44" t="s">
        <v>9296</v>
      </c>
      <c r="B334" s="44" t="s">
        <v>10603</v>
      </c>
      <c r="C334" s="44" t="s">
        <v>10604</v>
      </c>
      <c r="D334" s="44" t="s">
        <v>10732</v>
      </c>
      <c r="E334" s="44" t="s">
        <v>10733</v>
      </c>
      <c r="F334" s="44" t="s">
        <v>10734</v>
      </c>
      <c r="G334" s="44" t="s">
        <v>10735</v>
      </c>
      <c r="H334" s="44" t="s">
        <v>46</v>
      </c>
      <c r="I334" s="44">
        <v>10990</v>
      </c>
      <c r="J334" s="44" t="s">
        <v>46</v>
      </c>
      <c r="K334" s="44">
        <v>11990</v>
      </c>
      <c r="L334" s="44" t="s">
        <v>46</v>
      </c>
      <c r="M334" s="44" t="s">
        <v>71</v>
      </c>
      <c r="N334" s="44" t="s">
        <v>38</v>
      </c>
      <c r="O334" s="44" t="s">
        <v>46</v>
      </c>
      <c r="P334" s="44" t="s">
        <v>46</v>
      </c>
      <c r="Q334" s="44" t="s">
        <v>46</v>
      </c>
      <c r="R334" s="44" t="s">
        <v>46</v>
      </c>
      <c r="S334" s="44" t="s">
        <v>46</v>
      </c>
      <c r="T334" s="44" t="s">
        <v>10340</v>
      </c>
      <c r="U334" s="44" t="s">
        <v>46</v>
      </c>
      <c r="V334" s="44" t="s">
        <v>46</v>
      </c>
      <c r="W334" s="44" t="s">
        <v>46</v>
      </c>
      <c r="X334" s="44" t="s">
        <v>10736</v>
      </c>
      <c r="Y334" s="44" t="s">
        <v>47</v>
      </c>
      <c r="Z334" s="44" t="s">
        <v>44</v>
      </c>
      <c r="AA334" s="44" t="s">
        <v>46</v>
      </c>
    </row>
    <row r="335" spans="1:27">
      <c r="A335" s="44" t="s">
        <v>8951</v>
      </c>
      <c r="B335" s="44" t="s">
        <v>7813</v>
      </c>
      <c r="C335" s="44" t="s">
        <v>6390</v>
      </c>
      <c r="D335" s="44" t="s">
        <v>10737</v>
      </c>
      <c r="E335" s="44" t="s">
        <v>10738</v>
      </c>
      <c r="F335" s="44" t="s">
        <v>10739</v>
      </c>
      <c r="G335" s="44" t="s">
        <v>10740</v>
      </c>
      <c r="H335" s="44" t="s">
        <v>46</v>
      </c>
      <c r="I335" s="44">
        <v>2988</v>
      </c>
      <c r="J335" s="44" t="s">
        <v>10096</v>
      </c>
      <c r="K335" s="44">
        <v>3488</v>
      </c>
      <c r="L335" s="44" t="s">
        <v>46</v>
      </c>
      <c r="M335" s="44" t="s">
        <v>123</v>
      </c>
      <c r="N335" s="44" t="s">
        <v>38</v>
      </c>
      <c r="O335" s="44" t="s">
        <v>9057</v>
      </c>
      <c r="P335" s="44" t="s">
        <v>9109</v>
      </c>
      <c r="Q335" s="44" t="s">
        <v>46</v>
      </c>
      <c r="R335" s="44" t="s">
        <v>46</v>
      </c>
      <c r="S335" s="44" t="s">
        <v>46</v>
      </c>
      <c r="T335" s="44" t="s">
        <v>46</v>
      </c>
      <c r="U335" s="44" t="s">
        <v>46</v>
      </c>
      <c r="V335" s="44" t="s">
        <v>46</v>
      </c>
      <c r="W335" s="44" t="s">
        <v>10741</v>
      </c>
      <c r="X335" s="44" t="s">
        <v>10742</v>
      </c>
      <c r="Y335" s="44" t="s">
        <v>48</v>
      </c>
      <c r="Z335" s="44" t="s">
        <v>44</v>
      </c>
      <c r="AA335" s="44" t="s">
        <v>46</v>
      </c>
    </row>
  </sheetData>
  <phoneticPr fontId="32" type="noConversion"/>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374"/>
  <sheetViews>
    <sheetView workbookViewId="0"/>
  </sheetViews>
  <sheetFormatPr defaultRowHeight="15"/>
  <sheetData>
    <row r="1" spans="1:30">
      <c r="A1" s="44"/>
      <c r="B1" s="44"/>
      <c r="C1" s="44"/>
      <c r="D1" s="44"/>
      <c r="E1" s="44"/>
      <c r="F1" s="44"/>
      <c r="G1" s="44"/>
      <c r="H1" s="44"/>
      <c r="I1" s="44"/>
      <c r="J1" s="44"/>
      <c r="K1" s="44"/>
      <c r="L1" s="44"/>
      <c r="M1" s="44"/>
      <c r="N1" s="44"/>
      <c r="O1" s="44"/>
      <c r="P1" s="44"/>
      <c r="Q1" s="44"/>
      <c r="R1" s="44"/>
      <c r="S1" s="44"/>
      <c r="T1" s="44"/>
      <c r="U1" s="44"/>
      <c r="V1" s="44"/>
      <c r="W1" s="44"/>
      <c r="X1" s="44"/>
      <c r="Y1" s="44"/>
      <c r="Z1" s="44"/>
      <c r="AA1" s="42" t="s">
        <v>10743</v>
      </c>
      <c r="AB1" s="42"/>
      <c r="AC1" s="42"/>
      <c r="AD1" s="42"/>
    </row>
    <row r="2" spans="1:30">
      <c r="A2" s="45" t="s">
        <v>1</v>
      </c>
      <c r="B2" s="45" t="s">
        <v>2</v>
      </c>
      <c r="C2" s="45" t="s">
        <v>3</v>
      </c>
      <c r="D2" s="45" t="s">
        <v>10744</v>
      </c>
      <c r="E2" s="45" t="s">
        <v>5</v>
      </c>
      <c r="F2" s="45" t="s">
        <v>10745</v>
      </c>
      <c r="G2" s="45" t="s">
        <v>10746</v>
      </c>
      <c r="H2" s="45" t="s">
        <v>12</v>
      </c>
      <c r="I2" s="45" t="s">
        <v>13</v>
      </c>
      <c r="J2" s="45" t="s">
        <v>14</v>
      </c>
      <c r="K2" s="45" t="s">
        <v>15</v>
      </c>
      <c r="L2" s="45" t="s">
        <v>16</v>
      </c>
      <c r="M2" s="45" t="s">
        <v>17</v>
      </c>
      <c r="N2" s="45" t="s">
        <v>18</v>
      </c>
      <c r="O2" s="45" t="s">
        <v>8</v>
      </c>
      <c r="P2" s="45" t="s">
        <v>10747</v>
      </c>
      <c r="Q2" s="45" t="s">
        <v>24</v>
      </c>
      <c r="R2" s="45" t="s">
        <v>10748</v>
      </c>
      <c r="S2" s="45" t="s">
        <v>10749</v>
      </c>
      <c r="T2" s="45" t="s">
        <v>28</v>
      </c>
      <c r="U2" s="45" t="s">
        <v>10750</v>
      </c>
      <c r="V2" s="45" t="s">
        <v>10</v>
      </c>
      <c r="W2" s="45" t="s">
        <v>11</v>
      </c>
      <c r="X2" s="45" t="s">
        <v>10751</v>
      </c>
      <c r="Y2" s="45" t="s">
        <v>10752</v>
      </c>
      <c r="Z2" s="45" t="s">
        <v>10753</v>
      </c>
      <c r="AA2" s="45" t="s">
        <v>10754</v>
      </c>
      <c r="AB2" s="45" t="s">
        <v>10755</v>
      </c>
      <c r="AC2" s="45" t="s">
        <v>10756</v>
      </c>
      <c r="AD2" s="45" t="s">
        <v>10757</v>
      </c>
    </row>
    <row r="3" spans="1:30">
      <c r="A3" s="44" t="s">
        <v>10758</v>
      </c>
      <c r="B3" s="44" t="s">
        <v>10759</v>
      </c>
      <c r="C3" s="44" t="s">
        <v>10760</v>
      </c>
      <c r="D3" s="44" t="s">
        <v>10761</v>
      </c>
      <c r="E3" s="44" t="s">
        <v>10762</v>
      </c>
      <c r="F3" s="44" t="s">
        <v>10763</v>
      </c>
      <c r="G3" s="44" t="s">
        <v>10764</v>
      </c>
      <c r="H3" s="44" t="s">
        <v>38</v>
      </c>
      <c r="I3" s="44" t="s">
        <v>10765</v>
      </c>
      <c r="J3" s="44" t="s">
        <v>46</v>
      </c>
      <c r="K3" s="44" t="s">
        <v>10766</v>
      </c>
      <c r="L3" s="44" t="s">
        <v>607</v>
      </c>
      <c r="M3" s="44" t="s">
        <v>46</v>
      </c>
      <c r="N3" s="44" t="s">
        <v>44</v>
      </c>
      <c r="O3" s="44">
        <v>4500</v>
      </c>
      <c r="P3" s="44">
        <v>2560</v>
      </c>
      <c r="Q3" s="44" t="s">
        <v>46</v>
      </c>
      <c r="R3" s="44" t="s">
        <v>46</v>
      </c>
      <c r="S3" s="44" t="s">
        <v>46</v>
      </c>
      <c r="T3" s="44" t="s">
        <v>10767</v>
      </c>
      <c r="U3" s="44" t="s">
        <v>46</v>
      </c>
      <c r="V3" s="44" t="s">
        <v>46</v>
      </c>
      <c r="W3" s="44" t="s">
        <v>46</v>
      </c>
      <c r="X3" s="44" t="s">
        <v>10768</v>
      </c>
      <c r="Y3" s="44" t="s">
        <v>46</v>
      </c>
      <c r="Z3" s="44" t="s">
        <v>46</v>
      </c>
      <c r="AA3" s="44" t="s">
        <v>46</v>
      </c>
      <c r="AB3" s="44" t="s">
        <v>46</v>
      </c>
      <c r="AC3" s="44" t="s">
        <v>46</v>
      </c>
      <c r="AD3" s="44" t="s">
        <v>46</v>
      </c>
    </row>
    <row r="4" spans="1:30">
      <c r="A4" s="44" t="s">
        <v>10758</v>
      </c>
      <c r="B4" s="44" t="s">
        <v>10759</v>
      </c>
      <c r="C4" s="44" t="s">
        <v>10760</v>
      </c>
      <c r="D4" s="44" t="s">
        <v>10769</v>
      </c>
      <c r="E4" s="44" t="s">
        <v>10770</v>
      </c>
      <c r="F4" s="44" t="s">
        <v>10771</v>
      </c>
      <c r="G4" s="44" t="s">
        <v>10772</v>
      </c>
      <c r="H4" s="44" t="s">
        <v>38</v>
      </c>
      <c r="I4" s="44" t="s">
        <v>10765</v>
      </c>
      <c r="J4" s="44" t="s">
        <v>46</v>
      </c>
      <c r="K4" s="44" t="s">
        <v>10766</v>
      </c>
      <c r="L4" s="44" t="s">
        <v>10773</v>
      </c>
      <c r="M4" s="44" t="s">
        <v>46</v>
      </c>
      <c r="N4" s="44" t="s">
        <v>44</v>
      </c>
      <c r="O4" s="44">
        <v>4250</v>
      </c>
      <c r="P4" s="44">
        <v>2427</v>
      </c>
      <c r="Q4" s="44" t="s">
        <v>46</v>
      </c>
      <c r="R4" s="44" t="s">
        <v>46</v>
      </c>
      <c r="S4" s="44" t="s">
        <v>46</v>
      </c>
      <c r="T4" s="44" t="s">
        <v>10774</v>
      </c>
      <c r="U4" s="44" t="s">
        <v>46</v>
      </c>
      <c r="V4" s="44" t="s">
        <v>46</v>
      </c>
      <c r="W4" s="44" t="s">
        <v>46</v>
      </c>
      <c r="X4" s="44" t="s">
        <v>10775</v>
      </c>
      <c r="Y4" s="44" t="s">
        <v>46</v>
      </c>
      <c r="Z4" s="44" t="s">
        <v>46</v>
      </c>
      <c r="AA4" s="44" t="s">
        <v>46</v>
      </c>
      <c r="AB4" s="44" t="s">
        <v>46</v>
      </c>
      <c r="AC4" s="44" t="s">
        <v>46</v>
      </c>
      <c r="AD4" s="44" t="s">
        <v>46</v>
      </c>
    </row>
    <row r="5" spans="1:30">
      <c r="A5" s="44" t="s">
        <v>10758</v>
      </c>
      <c r="B5" s="44" t="s">
        <v>10759</v>
      </c>
      <c r="C5" s="44" t="s">
        <v>10760</v>
      </c>
      <c r="D5" s="44" t="s">
        <v>10776</v>
      </c>
      <c r="E5" s="44" t="s">
        <v>10777</v>
      </c>
      <c r="F5" s="44" t="s">
        <v>10778</v>
      </c>
      <c r="G5" s="44" t="s">
        <v>10779</v>
      </c>
      <c r="H5" s="44" t="s">
        <v>38</v>
      </c>
      <c r="I5" s="44" t="s">
        <v>10765</v>
      </c>
      <c r="J5" s="44" t="s">
        <v>46</v>
      </c>
      <c r="K5" s="44" t="s">
        <v>306</v>
      </c>
      <c r="L5" s="44" t="s">
        <v>10780</v>
      </c>
      <c r="M5" s="44" t="s">
        <v>46</v>
      </c>
      <c r="N5" s="44" t="s">
        <v>44</v>
      </c>
      <c r="O5" s="44">
        <v>6500</v>
      </c>
      <c r="P5" s="44">
        <v>3627</v>
      </c>
      <c r="Q5" s="44" t="s">
        <v>46</v>
      </c>
      <c r="R5" s="44" t="s">
        <v>46</v>
      </c>
      <c r="S5" s="44" t="s">
        <v>46</v>
      </c>
      <c r="T5" s="44" t="s">
        <v>10781</v>
      </c>
      <c r="U5" s="44" t="s">
        <v>46</v>
      </c>
      <c r="V5" s="44" t="s">
        <v>46</v>
      </c>
      <c r="W5" s="44" t="s">
        <v>46</v>
      </c>
      <c r="X5" s="44" t="s">
        <v>10782</v>
      </c>
      <c r="Y5" s="44" t="s">
        <v>46</v>
      </c>
      <c r="Z5" s="44" t="s">
        <v>46</v>
      </c>
      <c r="AA5" s="44" t="s">
        <v>46</v>
      </c>
      <c r="AB5" s="44" t="s">
        <v>46</v>
      </c>
      <c r="AC5" s="44" t="s">
        <v>46</v>
      </c>
      <c r="AD5" s="44" t="s">
        <v>46</v>
      </c>
    </row>
    <row r="6" spans="1:30">
      <c r="A6" s="44" t="s">
        <v>10758</v>
      </c>
      <c r="B6" s="44" t="s">
        <v>10759</v>
      </c>
      <c r="C6" s="44" t="s">
        <v>10783</v>
      </c>
      <c r="D6" s="44" t="s">
        <v>10784</v>
      </c>
      <c r="E6" s="44" t="s">
        <v>10785</v>
      </c>
      <c r="F6" s="44" t="s">
        <v>10786</v>
      </c>
      <c r="G6" s="44" t="s">
        <v>10787</v>
      </c>
      <c r="H6" s="44" t="s">
        <v>38</v>
      </c>
      <c r="I6" s="44" t="s">
        <v>10765</v>
      </c>
      <c r="J6" s="44" t="s">
        <v>46</v>
      </c>
      <c r="K6" s="44" t="s">
        <v>10766</v>
      </c>
      <c r="L6" s="44" t="s">
        <v>10788</v>
      </c>
      <c r="M6" s="44" t="s">
        <v>46</v>
      </c>
      <c r="N6" s="44" t="s">
        <v>44</v>
      </c>
      <c r="O6" s="44">
        <v>800</v>
      </c>
      <c r="P6" s="44">
        <v>512</v>
      </c>
      <c r="Q6" s="44" t="s">
        <v>46</v>
      </c>
      <c r="R6" s="44" t="s">
        <v>46</v>
      </c>
      <c r="S6" s="44" t="s">
        <v>46</v>
      </c>
      <c r="T6" s="44" t="s">
        <v>10789</v>
      </c>
      <c r="U6" s="44" t="s">
        <v>46</v>
      </c>
      <c r="V6" s="44" t="s">
        <v>46</v>
      </c>
      <c r="W6" s="44" t="s">
        <v>46</v>
      </c>
      <c r="X6" s="44" t="s">
        <v>10790</v>
      </c>
      <c r="Y6" s="44" t="s">
        <v>46</v>
      </c>
      <c r="Z6" s="44" t="s">
        <v>46</v>
      </c>
      <c r="AA6" s="44" t="s">
        <v>46</v>
      </c>
      <c r="AB6" s="44" t="s">
        <v>46</v>
      </c>
      <c r="AC6" s="44" t="s">
        <v>46</v>
      </c>
      <c r="AD6" s="44" t="s">
        <v>46</v>
      </c>
    </row>
    <row r="7" spans="1:30">
      <c r="A7" s="44" t="s">
        <v>10758</v>
      </c>
      <c r="B7" s="44" t="s">
        <v>10759</v>
      </c>
      <c r="C7" s="44" t="s">
        <v>10783</v>
      </c>
      <c r="D7" s="44" t="s">
        <v>10791</v>
      </c>
      <c r="E7" s="44" t="s">
        <v>10792</v>
      </c>
      <c r="F7" s="44" t="s">
        <v>10793</v>
      </c>
      <c r="G7" s="44" t="s">
        <v>10794</v>
      </c>
      <c r="H7" s="44" t="s">
        <v>38</v>
      </c>
      <c r="I7" s="44" t="s">
        <v>10765</v>
      </c>
      <c r="J7" s="44" t="s">
        <v>46</v>
      </c>
      <c r="K7" s="44" t="s">
        <v>10795</v>
      </c>
      <c r="L7" s="44" t="s">
        <v>10796</v>
      </c>
      <c r="M7" s="44" t="s">
        <v>46</v>
      </c>
      <c r="N7" s="44" t="s">
        <v>44</v>
      </c>
      <c r="O7" s="44">
        <v>3000</v>
      </c>
      <c r="P7" s="44">
        <v>1360</v>
      </c>
      <c r="Q7" s="44" t="s">
        <v>46</v>
      </c>
      <c r="R7" s="44" t="s">
        <v>46</v>
      </c>
      <c r="S7" s="44" t="s">
        <v>46</v>
      </c>
      <c r="T7" s="44" t="s">
        <v>10797</v>
      </c>
      <c r="U7" s="44" t="s">
        <v>46</v>
      </c>
      <c r="V7" s="44" t="s">
        <v>46</v>
      </c>
      <c r="W7" s="44" t="s">
        <v>46</v>
      </c>
      <c r="X7" s="44" t="s">
        <v>10798</v>
      </c>
      <c r="Y7" s="44" t="s">
        <v>46</v>
      </c>
      <c r="Z7" s="44" t="s">
        <v>46</v>
      </c>
      <c r="AA7" s="44" t="s">
        <v>46</v>
      </c>
      <c r="AB7" s="44" t="s">
        <v>46</v>
      </c>
      <c r="AC7" s="44" t="s">
        <v>46</v>
      </c>
      <c r="AD7" s="44" t="s">
        <v>46</v>
      </c>
    </row>
    <row r="8" spans="1:30">
      <c r="A8" s="44" t="s">
        <v>10758</v>
      </c>
      <c r="B8" s="44" t="s">
        <v>10759</v>
      </c>
      <c r="C8" s="44" t="s">
        <v>10760</v>
      </c>
      <c r="D8" s="44" t="s">
        <v>10799</v>
      </c>
      <c r="E8" s="44" t="s">
        <v>10800</v>
      </c>
      <c r="F8" s="44" t="s">
        <v>10801</v>
      </c>
      <c r="G8" s="44" t="s">
        <v>10802</v>
      </c>
      <c r="H8" s="44" t="s">
        <v>38</v>
      </c>
      <c r="I8" s="44" t="s">
        <v>46</v>
      </c>
      <c r="J8" s="44" t="s">
        <v>46</v>
      </c>
      <c r="K8" s="44" t="s">
        <v>46</v>
      </c>
      <c r="L8" s="44" t="s">
        <v>46</v>
      </c>
      <c r="M8" s="44" t="s">
        <v>46</v>
      </c>
      <c r="N8" s="44" t="s">
        <v>46</v>
      </c>
      <c r="O8" s="44">
        <v>9000</v>
      </c>
      <c r="P8" s="44">
        <v>3600</v>
      </c>
      <c r="Q8" s="44" t="s">
        <v>46</v>
      </c>
      <c r="R8" s="44" t="s">
        <v>46</v>
      </c>
      <c r="S8" s="44" t="s">
        <v>46</v>
      </c>
      <c r="T8" s="44" t="s">
        <v>46</v>
      </c>
      <c r="U8" s="44" t="s">
        <v>46</v>
      </c>
      <c r="V8" s="44" t="s">
        <v>46</v>
      </c>
      <c r="W8" s="44" t="s">
        <v>71</v>
      </c>
      <c r="X8" s="44" t="s">
        <v>10803</v>
      </c>
      <c r="Y8" s="44" t="s">
        <v>46</v>
      </c>
      <c r="Z8" s="44" t="s">
        <v>46</v>
      </c>
      <c r="AA8" s="44" t="s">
        <v>46</v>
      </c>
      <c r="AB8" s="44" t="s">
        <v>46</v>
      </c>
      <c r="AC8" s="44" t="s">
        <v>46</v>
      </c>
      <c r="AD8" s="44" t="s">
        <v>46</v>
      </c>
    </row>
    <row r="9" spans="1:30">
      <c r="A9" s="44" t="s">
        <v>10758</v>
      </c>
      <c r="B9" s="44" t="s">
        <v>10759</v>
      </c>
      <c r="C9" s="44" t="s">
        <v>10760</v>
      </c>
      <c r="D9" s="44" t="s">
        <v>10804</v>
      </c>
      <c r="E9" s="44" t="s">
        <v>10805</v>
      </c>
      <c r="F9" s="44" t="s">
        <v>10806</v>
      </c>
      <c r="G9" s="44" t="s">
        <v>10807</v>
      </c>
      <c r="H9" s="44" t="s">
        <v>38</v>
      </c>
      <c r="I9" s="44" t="s">
        <v>10808</v>
      </c>
      <c r="J9" s="44" t="s">
        <v>46</v>
      </c>
      <c r="K9" s="44" t="s">
        <v>46</v>
      </c>
      <c r="L9" s="44" t="s">
        <v>46</v>
      </c>
      <c r="M9" s="44" t="s">
        <v>46</v>
      </c>
      <c r="N9" s="44" t="s">
        <v>46</v>
      </c>
      <c r="O9" s="44">
        <v>2880</v>
      </c>
      <c r="P9" s="44">
        <v>1800</v>
      </c>
      <c r="Q9" s="44" t="s">
        <v>46</v>
      </c>
      <c r="R9" s="44" t="s">
        <v>46</v>
      </c>
      <c r="S9" s="44" t="s">
        <v>46</v>
      </c>
      <c r="T9" s="44" t="s">
        <v>46</v>
      </c>
      <c r="U9" s="44" t="s">
        <v>46</v>
      </c>
      <c r="V9" s="44" t="s">
        <v>46</v>
      </c>
      <c r="W9" s="44" t="s">
        <v>46</v>
      </c>
      <c r="X9" s="44" t="s">
        <v>10809</v>
      </c>
      <c r="Y9" s="44" t="s">
        <v>46</v>
      </c>
      <c r="Z9" s="44" t="s">
        <v>46</v>
      </c>
      <c r="AA9" s="44" t="s">
        <v>46</v>
      </c>
      <c r="AB9" s="44" t="s">
        <v>46</v>
      </c>
      <c r="AC9" s="44" t="s">
        <v>46</v>
      </c>
      <c r="AD9" s="44" t="s">
        <v>46</v>
      </c>
    </row>
    <row r="10" spans="1:30">
      <c r="A10" s="44" t="s">
        <v>10758</v>
      </c>
      <c r="B10" s="44" t="s">
        <v>10759</v>
      </c>
      <c r="C10" s="44" t="s">
        <v>10760</v>
      </c>
      <c r="D10" s="44" t="s">
        <v>10810</v>
      </c>
      <c r="E10" s="44" t="s">
        <v>10811</v>
      </c>
      <c r="F10" s="44" t="s">
        <v>10812</v>
      </c>
      <c r="G10" s="44" t="s">
        <v>10813</v>
      </c>
      <c r="H10" s="44" t="s">
        <v>38</v>
      </c>
      <c r="I10" s="44" t="s">
        <v>10814</v>
      </c>
      <c r="J10" s="44" t="s">
        <v>46</v>
      </c>
      <c r="K10" s="44" t="s">
        <v>46</v>
      </c>
      <c r="L10" s="44" t="s">
        <v>46</v>
      </c>
      <c r="M10" s="44" t="s">
        <v>46</v>
      </c>
      <c r="N10" s="44" t="s">
        <v>46</v>
      </c>
      <c r="O10" s="44">
        <v>570</v>
      </c>
      <c r="P10" s="44">
        <v>480</v>
      </c>
      <c r="Q10" s="44" t="s">
        <v>46</v>
      </c>
      <c r="R10" s="44" t="s">
        <v>46</v>
      </c>
      <c r="S10" s="44" t="s">
        <v>46</v>
      </c>
      <c r="T10" s="44" t="s">
        <v>46</v>
      </c>
      <c r="U10" s="44" t="s">
        <v>46</v>
      </c>
      <c r="V10" s="44" t="s">
        <v>10815</v>
      </c>
      <c r="W10" s="44" t="s">
        <v>71</v>
      </c>
      <c r="X10" s="44" t="s">
        <v>10816</v>
      </c>
      <c r="Y10" s="44" t="s">
        <v>46</v>
      </c>
      <c r="Z10" s="44" t="s">
        <v>46</v>
      </c>
      <c r="AA10" s="44" t="s">
        <v>46</v>
      </c>
      <c r="AB10" s="44" t="s">
        <v>46</v>
      </c>
      <c r="AC10" s="44" t="s">
        <v>46</v>
      </c>
      <c r="AD10" s="44" t="s">
        <v>46</v>
      </c>
    </row>
    <row r="11" spans="1:30">
      <c r="A11" s="44" t="s">
        <v>10758</v>
      </c>
      <c r="B11" s="44" t="s">
        <v>963</v>
      </c>
      <c r="C11" s="44" t="s">
        <v>10817</v>
      </c>
      <c r="D11" s="44" t="s">
        <v>10818</v>
      </c>
      <c r="E11" s="44" t="s">
        <v>10819</v>
      </c>
      <c r="F11" s="44" t="s">
        <v>10820</v>
      </c>
      <c r="G11" s="44" t="s">
        <v>10821</v>
      </c>
      <c r="H11" s="44" t="s">
        <v>38</v>
      </c>
      <c r="I11" s="44" t="s">
        <v>46</v>
      </c>
      <c r="J11" s="44" t="s">
        <v>46</v>
      </c>
      <c r="K11" s="44" t="s">
        <v>46</v>
      </c>
      <c r="L11" s="44" t="s">
        <v>46</v>
      </c>
      <c r="M11" s="44" t="s">
        <v>46</v>
      </c>
      <c r="N11" s="44" t="s">
        <v>61</v>
      </c>
      <c r="O11" s="44">
        <v>3000</v>
      </c>
      <c r="P11" s="44">
        <v>999</v>
      </c>
      <c r="Q11" s="44" t="s">
        <v>46</v>
      </c>
      <c r="R11" s="44" t="s">
        <v>46</v>
      </c>
      <c r="S11" s="44" t="s">
        <v>46</v>
      </c>
      <c r="T11" s="44" t="s">
        <v>10822</v>
      </c>
      <c r="U11" s="44" t="s">
        <v>10823</v>
      </c>
      <c r="V11" s="44" t="s">
        <v>46</v>
      </c>
      <c r="W11" s="44" t="s">
        <v>46</v>
      </c>
      <c r="X11" s="44" t="s">
        <v>10824</v>
      </c>
      <c r="Y11" s="44" t="s">
        <v>46</v>
      </c>
      <c r="Z11" s="44">
        <v>0</v>
      </c>
      <c r="AA11" s="44" t="s">
        <v>46</v>
      </c>
      <c r="AB11" s="44" t="s">
        <v>46</v>
      </c>
      <c r="AC11" s="44" t="s">
        <v>46</v>
      </c>
      <c r="AD11" s="44" t="s">
        <v>46</v>
      </c>
    </row>
    <row r="12" spans="1:30">
      <c r="A12" s="44" t="s">
        <v>10758</v>
      </c>
      <c r="B12" s="44" t="s">
        <v>963</v>
      </c>
      <c r="C12" s="44" t="s">
        <v>2008</v>
      </c>
      <c r="D12" s="44" t="s">
        <v>10825</v>
      </c>
      <c r="E12" s="44" t="s">
        <v>10826</v>
      </c>
      <c r="F12" s="44" t="s">
        <v>10827</v>
      </c>
      <c r="G12" s="44" t="s">
        <v>10828</v>
      </c>
      <c r="H12" s="44" t="s">
        <v>38</v>
      </c>
      <c r="I12" s="44" t="s">
        <v>46</v>
      </c>
      <c r="J12" s="44" t="s">
        <v>46</v>
      </c>
      <c r="K12" s="44" t="s">
        <v>10829</v>
      </c>
      <c r="L12" s="44" t="s">
        <v>10830</v>
      </c>
      <c r="M12" s="44" t="s">
        <v>46</v>
      </c>
      <c r="N12" s="44" t="s">
        <v>46</v>
      </c>
      <c r="O12" s="44">
        <v>1190</v>
      </c>
      <c r="P12" s="44">
        <v>1010</v>
      </c>
      <c r="Q12" s="44" t="s">
        <v>46</v>
      </c>
      <c r="R12" s="44" t="s">
        <v>46</v>
      </c>
      <c r="S12" s="44" t="s">
        <v>46</v>
      </c>
      <c r="T12" s="44" t="s">
        <v>10831</v>
      </c>
      <c r="U12" s="44" t="s">
        <v>10832</v>
      </c>
      <c r="V12" s="44" t="s">
        <v>46</v>
      </c>
      <c r="W12" s="44" t="s">
        <v>46</v>
      </c>
      <c r="X12" s="44" t="s">
        <v>10833</v>
      </c>
      <c r="Y12" s="44" t="s">
        <v>46</v>
      </c>
      <c r="Z12" s="44" t="s">
        <v>46</v>
      </c>
      <c r="AA12" s="44" t="s">
        <v>46</v>
      </c>
      <c r="AB12" s="44" t="s">
        <v>46</v>
      </c>
      <c r="AC12" s="44" t="s">
        <v>46</v>
      </c>
      <c r="AD12" s="44" t="s">
        <v>46</v>
      </c>
    </row>
    <row r="13" spans="1:30">
      <c r="A13" s="44" t="s">
        <v>10758</v>
      </c>
      <c r="B13" s="44" t="s">
        <v>963</v>
      </c>
      <c r="C13" s="44" t="s">
        <v>2008</v>
      </c>
      <c r="D13" s="44" t="s">
        <v>10834</v>
      </c>
      <c r="E13" s="44" t="s">
        <v>10835</v>
      </c>
      <c r="F13" s="44" t="s">
        <v>10836</v>
      </c>
      <c r="G13" s="44" t="s">
        <v>10837</v>
      </c>
      <c r="H13" s="44" t="s">
        <v>38</v>
      </c>
      <c r="I13" s="44" t="s">
        <v>46</v>
      </c>
      <c r="J13" s="44" t="s">
        <v>46</v>
      </c>
      <c r="K13" s="44" t="s">
        <v>10838</v>
      </c>
      <c r="L13" s="44" t="s">
        <v>10830</v>
      </c>
      <c r="M13" s="44" t="s">
        <v>46</v>
      </c>
      <c r="N13" s="44" t="s">
        <v>46</v>
      </c>
      <c r="O13" s="44">
        <v>1190</v>
      </c>
      <c r="P13" s="44">
        <v>1010</v>
      </c>
      <c r="Q13" s="44" t="s">
        <v>46</v>
      </c>
      <c r="R13" s="44" t="s">
        <v>46</v>
      </c>
      <c r="S13" s="44" t="s">
        <v>46</v>
      </c>
      <c r="T13" s="44" t="s">
        <v>10831</v>
      </c>
      <c r="U13" s="44" t="s">
        <v>10832</v>
      </c>
      <c r="V13" s="44" t="s">
        <v>46</v>
      </c>
      <c r="W13" s="44" t="s">
        <v>46</v>
      </c>
      <c r="X13" s="44" t="s">
        <v>10833</v>
      </c>
      <c r="Y13" s="44" t="s">
        <v>46</v>
      </c>
      <c r="Z13" s="44" t="s">
        <v>46</v>
      </c>
      <c r="AA13" s="44" t="s">
        <v>46</v>
      </c>
      <c r="AB13" s="44" t="s">
        <v>46</v>
      </c>
      <c r="AC13" s="44" t="s">
        <v>46</v>
      </c>
      <c r="AD13" s="44" t="s">
        <v>46</v>
      </c>
    </row>
    <row r="14" spans="1:30">
      <c r="A14" s="44" t="s">
        <v>10758</v>
      </c>
      <c r="B14" s="44" t="s">
        <v>963</v>
      </c>
      <c r="C14" s="44" t="s">
        <v>2008</v>
      </c>
      <c r="D14" s="44" t="s">
        <v>10839</v>
      </c>
      <c r="E14" s="44" t="s">
        <v>10840</v>
      </c>
      <c r="F14" s="44" t="s">
        <v>10841</v>
      </c>
      <c r="G14" s="44" t="s">
        <v>10842</v>
      </c>
      <c r="H14" s="44" t="s">
        <v>38</v>
      </c>
      <c r="I14" s="44" t="s">
        <v>46</v>
      </c>
      <c r="J14" s="44" t="s">
        <v>46</v>
      </c>
      <c r="K14" s="44" t="s">
        <v>10843</v>
      </c>
      <c r="L14" s="44" t="s">
        <v>10830</v>
      </c>
      <c r="M14" s="44" t="s">
        <v>46</v>
      </c>
      <c r="N14" s="44" t="s">
        <v>46</v>
      </c>
      <c r="O14" s="44">
        <v>1190</v>
      </c>
      <c r="P14" s="44">
        <v>1010</v>
      </c>
      <c r="Q14" s="44" t="s">
        <v>46</v>
      </c>
      <c r="R14" s="44" t="s">
        <v>46</v>
      </c>
      <c r="S14" s="44" t="s">
        <v>46</v>
      </c>
      <c r="T14" s="44" t="s">
        <v>10831</v>
      </c>
      <c r="U14" s="44" t="s">
        <v>10832</v>
      </c>
      <c r="V14" s="44" t="s">
        <v>46</v>
      </c>
      <c r="W14" s="44" t="s">
        <v>46</v>
      </c>
      <c r="X14" s="44" t="s">
        <v>10833</v>
      </c>
      <c r="Y14" s="44" t="s">
        <v>46</v>
      </c>
      <c r="Z14" s="44" t="s">
        <v>46</v>
      </c>
      <c r="AA14" s="44" t="s">
        <v>46</v>
      </c>
      <c r="AB14" s="44" t="s">
        <v>46</v>
      </c>
      <c r="AC14" s="44" t="s">
        <v>46</v>
      </c>
      <c r="AD14" s="44" t="s">
        <v>46</v>
      </c>
    </row>
    <row r="15" spans="1:30">
      <c r="A15" s="44" t="s">
        <v>10758</v>
      </c>
      <c r="B15" s="44" t="s">
        <v>963</v>
      </c>
      <c r="C15" s="44" t="s">
        <v>2008</v>
      </c>
      <c r="D15" s="44" t="s">
        <v>10844</v>
      </c>
      <c r="E15" s="44" t="s">
        <v>10845</v>
      </c>
      <c r="F15" s="44" t="s">
        <v>10846</v>
      </c>
      <c r="G15" s="44" t="s">
        <v>10847</v>
      </c>
      <c r="H15" s="44" t="s">
        <v>38</v>
      </c>
      <c r="I15" s="44" t="s">
        <v>46</v>
      </c>
      <c r="J15" s="44" t="s">
        <v>46</v>
      </c>
      <c r="K15" s="44" t="s">
        <v>10848</v>
      </c>
      <c r="L15" s="44" t="s">
        <v>10830</v>
      </c>
      <c r="M15" s="44" t="s">
        <v>46</v>
      </c>
      <c r="N15" s="44" t="s">
        <v>46</v>
      </c>
      <c r="O15" s="44">
        <v>1190</v>
      </c>
      <c r="P15" s="44">
        <v>1010</v>
      </c>
      <c r="Q15" s="44" t="s">
        <v>46</v>
      </c>
      <c r="R15" s="44" t="s">
        <v>46</v>
      </c>
      <c r="S15" s="44" t="s">
        <v>46</v>
      </c>
      <c r="T15" s="44" t="s">
        <v>10831</v>
      </c>
      <c r="U15" s="44" t="s">
        <v>10832</v>
      </c>
      <c r="V15" s="44" t="s">
        <v>46</v>
      </c>
      <c r="W15" s="44" t="s">
        <v>46</v>
      </c>
      <c r="X15" s="44" t="s">
        <v>10833</v>
      </c>
      <c r="Y15" s="44" t="s">
        <v>46</v>
      </c>
      <c r="Z15" s="44" t="s">
        <v>46</v>
      </c>
      <c r="AA15" s="44" t="s">
        <v>46</v>
      </c>
      <c r="AB15" s="44" t="s">
        <v>46</v>
      </c>
      <c r="AC15" s="44" t="s">
        <v>46</v>
      </c>
      <c r="AD15" s="44" t="s">
        <v>46</v>
      </c>
    </row>
    <row r="16" spans="1:30">
      <c r="A16" s="44" t="s">
        <v>10758</v>
      </c>
      <c r="B16" s="44" t="s">
        <v>963</v>
      </c>
      <c r="C16" s="44" t="s">
        <v>2008</v>
      </c>
      <c r="D16" s="44" t="s">
        <v>10849</v>
      </c>
      <c r="E16" s="44" t="s">
        <v>10850</v>
      </c>
      <c r="F16" s="44" t="s">
        <v>10851</v>
      </c>
      <c r="G16" s="44" t="s">
        <v>10852</v>
      </c>
      <c r="H16" s="44" t="s">
        <v>38</v>
      </c>
      <c r="I16" s="44" t="s">
        <v>46</v>
      </c>
      <c r="J16" s="44" t="s">
        <v>46</v>
      </c>
      <c r="K16" s="44" t="s">
        <v>10853</v>
      </c>
      <c r="L16" s="44" t="s">
        <v>10854</v>
      </c>
      <c r="M16" s="44" t="s">
        <v>46</v>
      </c>
      <c r="N16" s="44" t="s">
        <v>46</v>
      </c>
      <c r="O16" s="44">
        <v>1290</v>
      </c>
      <c r="P16" s="44">
        <v>1095</v>
      </c>
      <c r="Q16" s="44" t="s">
        <v>46</v>
      </c>
      <c r="R16" s="44" t="s">
        <v>46</v>
      </c>
      <c r="S16" s="44" t="s">
        <v>46</v>
      </c>
      <c r="T16" s="44" t="s">
        <v>10831</v>
      </c>
      <c r="U16" s="44" t="s">
        <v>46</v>
      </c>
      <c r="V16" s="44" t="s">
        <v>46</v>
      </c>
      <c r="W16" s="44" t="s">
        <v>46</v>
      </c>
      <c r="X16" s="44" t="s">
        <v>10855</v>
      </c>
      <c r="Y16" s="44" t="s">
        <v>46</v>
      </c>
      <c r="Z16" s="44" t="s">
        <v>46</v>
      </c>
      <c r="AA16" s="44" t="s">
        <v>46</v>
      </c>
      <c r="AB16" s="44" t="s">
        <v>46</v>
      </c>
      <c r="AC16" s="44" t="s">
        <v>46</v>
      </c>
      <c r="AD16" s="44" t="s">
        <v>46</v>
      </c>
    </row>
    <row r="17" spans="1:30">
      <c r="A17" s="44" t="s">
        <v>10758</v>
      </c>
      <c r="B17" s="44" t="s">
        <v>963</v>
      </c>
      <c r="C17" s="44" t="s">
        <v>2008</v>
      </c>
      <c r="D17" s="44" t="s">
        <v>10856</v>
      </c>
      <c r="E17" s="44" t="s">
        <v>10857</v>
      </c>
      <c r="F17" s="44" t="s">
        <v>10858</v>
      </c>
      <c r="G17" s="44" t="s">
        <v>10859</v>
      </c>
      <c r="H17" s="44" t="s">
        <v>38</v>
      </c>
      <c r="I17" s="44" t="s">
        <v>46</v>
      </c>
      <c r="J17" s="44" t="s">
        <v>46</v>
      </c>
      <c r="K17" s="44" t="s">
        <v>10860</v>
      </c>
      <c r="L17" s="44" t="s">
        <v>10854</v>
      </c>
      <c r="M17" s="44" t="s">
        <v>46</v>
      </c>
      <c r="N17" s="44" t="s">
        <v>46</v>
      </c>
      <c r="O17" s="44">
        <v>1290</v>
      </c>
      <c r="P17" s="44">
        <v>1095</v>
      </c>
      <c r="Q17" s="44" t="s">
        <v>46</v>
      </c>
      <c r="R17" s="44" t="s">
        <v>46</v>
      </c>
      <c r="S17" s="44" t="s">
        <v>46</v>
      </c>
      <c r="T17" s="44" t="s">
        <v>10831</v>
      </c>
      <c r="U17" s="44" t="s">
        <v>46</v>
      </c>
      <c r="V17" s="44" t="s">
        <v>46</v>
      </c>
      <c r="W17" s="44" t="s">
        <v>46</v>
      </c>
      <c r="X17" s="44" t="s">
        <v>10855</v>
      </c>
      <c r="Y17" s="44" t="s">
        <v>46</v>
      </c>
      <c r="Z17" s="44" t="s">
        <v>46</v>
      </c>
      <c r="AA17" s="44" t="s">
        <v>46</v>
      </c>
      <c r="AB17" s="44" t="s">
        <v>46</v>
      </c>
      <c r="AC17" s="44" t="s">
        <v>46</v>
      </c>
      <c r="AD17" s="44" t="s">
        <v>46</v>
      </c>
    </row>
    <row r="18" spans="1:30">
      <c r="A18" s="44" t="s">
        <v>10758</v>
      </c>
      <c r="B18" s="44" t="s">
        <v>963</v>
      </c>
      <c r="C18" s="44" t="s">
        <v>2008</v>
      </c>
      <c r="D18" s="44" t="s">
        <v>10861</v>
      </c>
      <c r="E18" s="44" t="s">
        <v>10862</v>
      </c>
      <c r="F18" s="44" t="s">
        <v>10863</v>
      </c>
      <c r="G18" s="44" t="s">
        <v>10864</v>
      </c>
      <c r="H18" s="44" t="s">
        <v>38</v>
      </c>
      <c r="I18" s="44" t="s">
        <v>46</v>
      </c>
      <c r="J18" s="44" t="s">
        <v>46</v>
      </c>
      <c r="K18" s="44" t="s">
        <v>10865</v>
      </c>
      <c r="L18" s="44" t="s">
        <v>10854</v>
      </c>
      <c r="M18" s="44" t="s">
        <v>46</v>
      </c>
      <c r="N18" s="44" t="s">
        <v>46</v>
      </c>
      <c r="O18" s="44">
        <v>1290</v>
      </c>
      <c r="P18" s="44">
        <v>1095</v>
      </c>
      <c r="Q18" s="44" t="s">
        <v>46</v>
      </c>
      <c r="R18" s="44" t="s">
        <v>46</v>
      </c>
      <c r="S18" s="44" t="s">
        <v>46</v>
      </c>
      <c r="T18" s="44" t="s">
        <v>10831</v>
      </c>
      <c r="U18" s="44" t="s">
        <v>46</v>
      </c>
      <c r="V18" s="44" t="s">
        <v>46</v>
      </c>
      <c r="W18" s="44" t="s">
        <v>46</v>
      </c>
      <c r="X18" s="44" t="s">
        <v>10855</v>
      </c>
      <c r="Y18" s="44" t="s">
        <v>46</v>
      </c>
      <c r="Z18" s="44" t="s">
        <v>46</v>
      </c>
      <c r="AA18" s="44" t="s">
        <v>46</v>
      </c>
      <c r="AB18" s="44" t="s">
        <v>46</v>
      </c>
      <c r="AC18" s="44" t="s">
        <v>46</v>
      </c>
      <c r="AD18" s="44" t="s">
        <v>46</v>
      </c>
    </row>
    <row r="19" spans="1:30">
      <c r="A19" s="44" t="s">
        <v>10758</v>
      </c>
      <c r="B19" s="44" t="s">
        <v>963</v>
      </c>
      <c r="C19" s="44" t="s">
        <v>2008</v>
      </c>
      <c r="D19" s="44" t="s">
        <v>10866</v>
      </c>
      <c r="E19" s="44" t="s">
        <v>10867</v>
      </c>
      <c r="F19" s="44" t="s">
        <v>10868</v>
      </c>
      <c r="G19" s="44" t="s">
        <v>10869</v>
      </c>
      <c r="H19" s="44" t="s">
        <v>38</v>
      </c>
      <c r="I19" s="44" t="s">
        <v>46</v>
      </c>
      <c r="J19" s="44" t="s">
        <v>46</v>
      </c>
      <c r="K19" s="44" t="s">
        <v>10843</v>
      </c>
      <c r="L19" s="44" t="s">
        <v>10854</v>
      </c>
      <c r="M19" s="44" t="s">
        <v>46</v>
      </c>
      <c r="N19" s="44" t="s">
        <v>46</v>
      </c>
      <c r="O19" s="44">
        <v>1290</v>
      </c>
      <c r="P19" s="44">
        <v>1095</v>
      </c>
      <c r="Q19" s="44" t="s">
        <v>46</v>
      </c>
      <c r="R19" s="44" t="s">
        <v>46</v>
      </c>
      <c r="S19" s="44" t="s">
        <v>46</v>
      </c>
      <c r="T19" s="44" t="s">
        <v>10831</v>
      </c>
      <c r="U19" s="44" t="s">
        <v>46</v>
      </c>
      <c r="V19" s="44" t="s">
        <v>46</v>
      </c>
      <c r="W19" s="44" t="s">
        <v>46</v>
      </c>
      <c r="X19" s="44" t="s">
        <v>10855</v>
      </c>
      <c r="Y19" s="44" t="s">
        <v>46</v>
      </c>
      <c r="Z19" s="44" t="s">
        <v>46</v>
      </c>
      <c r="AA19" s="44" t="s">
        <v>46</v>
      </c>
      <c r="AB19" s="44" t="s">
        <v>46</v>
      </c>
      <c r="AC19" s="44" t="s">
        <v>46</v>
      </c>
      <c r="AD19" s="44" t="s">
        <v>46</v>
      </c>
    </row>
    <row r="20" spans="1:30">
      <c r="A20" s="44" t="s">
        <v>10758</v>
      </c>
      <c r="B20" s="44" t="s">
        <v>963</v>
      </c>
      <c r="C20" s="44" t="s">
        <v>2008</v>
      </c>
      <c r="D20" s="44" t="s">
        <v>10870</v>
      </c>
      <c r="E20" s="44" t="s">
        <v>10871</v>
      </c>
      <c r="F20" s="44" t="s">
        <v>10872</v>
      </c>
      <c r="G20" s="44" t="s">
        <v>10873</v>
      </c>
      <c r="H20" s="44" t="s">
        <v>38</v>
      </c>
      <c r="I20" s="44" t="s">
        <v>46</v>
      </c>
      <c r="J20" s="44" t="s">
        <v>46</v>
      </c>
      <c r="K20" s="44" t="s">
        <v>10860</v>
      </c>
      <c r="L20" s="44" t="s">
        <v>10874</v>
      </c>
      <c r="M20" s="44" t="s">
        <v>46</v>
      </c>
      <c r="N20" s="44" t="s">
        <v>46</v>
      </c>
      <c r="O20" s="44">
        <v>1390</v>
      </c>
      <c r="P20" s="44">
        <v>1180</v>
      </c>
      <c r="Q20" s="44" t="s">
        <v>46</v>
      </c>
      <c r="R20" s="44" t="s">
        <v>46</v>
      </c>
      <c r="S20" s="44" t="s">
        <v>46</v>
      </c>
      <c r="T20" s="44" t="s">
        <v>10831</v>
      </c>
      <c r="U20" s="44" t="s">
        <v>46</v>
      </c>
      <c r="V20" s="44" t="s">
        <v>46</v>
      </c>
      <c r="W20" s="44" t="s">
        <v>46</v>
      </c>
      <c r="X20" s="44" t="s">
        <v>10875</v>
      </c>
      <c r="Y20" s="44" t="s">
        <v>46</v>
      </c>
      <c r="Z20" s="44" t="s">
        <v>46</v>
      </c>
      <c r="AA20" s="44" t="s">
        <v>46</v>
      </c>
      <c r="AB20" s="44" t="s">
        <v>46</v>
      </c>
      <c r="AC20" s="44" t="s">
        <v>46</v>
      </c>
      <c r="AD20" s="44" t="s">
        <v>46</v>
      </c>
    </row>
    <row r="21" spans="1:30">
      <c r="A21" s="44" t="s">
        <v>10758</v>
      </c>
      <c r="B21" s="44" t="s">
        <v>963</v>
      </c>
      <c r="C21" s="44" t="s">
        <v>2008</v>
      </c>
      <c r="D21" s="44" t="s">
        <v>10876</v>
      </c>
      <c r="E21" s="44" t="s">
        <v>10877</v>
      </c>
      <c r="F21" s="44" t="s">
        <v>10878</v>
      </c>
      <c r="G21" s="44" t="s">
        <v>10879</v>
      </c>
      <c r="H21" s="44" t="s">
        <v>38</v>
      </c>
      <c r="I21" s="44" t="s">
        <v>46</v>
      </c>
      <c r="J21" s="44" t="s">
        <v>46</v>
      </c>
      <c r="K21" s="44" t="s">
        <v>10865</v>
      </c>
      <c r="L21" s="44" t="s">
        <v>10874</v>
      </c>
      <c r="M21" s="44" t="s">
        <v>46</v>
      </c>
      <c r="N21" s="44" t="s">
        <v>46</v>
      </c>
      <c r="O21" s="44">
        <v>1390</v>
      </c>
      <c r="P21" s="44">
        <v>1180</v>
      </c>
      <c r="Q21" s="44" t="s">
        <v>46</v>
      </c>
      <c r="R21" s="44" t="s">
        <v>46</v>
      </c>
      <c r="S21" s="44" t="s">
        <v>46</v>
      </c>
      <c r="T21" s="44" t="s">
        <v>10831</v>
      </c>
      <c r="U21" s="44" t="s">
        <v>46</v>
      </c>
      <c r="V21" s="44" t="s">
        <v>46</v>
      </c>
      <c r="W21" s="44" t="s">
        <v>46</v>
      </c>
      <c r="X21" s="44" t="s">
        <v>10875</v>
      </c>
      <c r="Y21" s="44" t="s">
        <v>46</v>
      </c>
      <c r="Z21" s="44" t="s">
        <v>46</v>
      </c>
      <c r="AA21" s="44" t="s">
        <v>46</v>
      </c>
      <c r="AB21" s="44" t="s">
        <v>46</v>
      </c>
      <c r="AC21" s="44" t="s">
        <v>46</v>
      </c>
      <c r="AD21" s="44" t="s">
        <v>46</v>
      </c>
    </row>
    <row r="22" spans="1:30">
      <c r="A22" s="44" t="s">
        <v>10758</v>
      </c>
      <c r="B22" s="44" t="s">
        <v>963</v>
      </c>
      <c r="C22" s="44" t="s">
        <v>2008</v>
      </c>
      <c r="D22" s="44" t="s">
        <v>10880</v>
      </c>
      <c r="E22" s="44" t="s">
        <v>10881</v>
      </c>
      <c r="F22" s="44" t="s">
        <v>10882</v>
      </c>
      <c r="G22" s="44" t="s">
        <v>10883</v>
      </c>
      <c r="H22" s="44" t="s">
        <v>38</v>
      </c>
      <c r="I22" s="44" t="s">
        <v>46</v>
      </c>
      <c r="J22" s="44" t="s">
        <v>46</v>
      </c>
      <c r="K22" s="44" t="s">
        <v>10843</v>
      </c>
      <c r="L22" s="44" t="s">
        <v>10874</v>
      </c>
      <c r="M22" s="44" t="s">
        <v>46</v>
      </c>
      <c r="N22" s="44" t="s">
        <v>46</v>
      </c>
      <c r="O22" s="44">
        <v>1390</v>
      </c>
      <c r="P22" s="44">
        <v>1180</v>
      </c>
      <c r="Q22" s="44" t="s">
        <v>46</v>
      </c>
      <c r="R22" s="44" t="s">
        <v>46</v>
      </c>
      <c r="S22" s="44" t="s">
        <v>46</v>
      </c>
      <c r="T22" s="44" t="s">
        <v>10831</v>
      </c>
      <c r="U22" s="44" t="s">
        <v>46</v>
      </c>
      <c r="V22" s="44" t="s">
        <v>46</v>
      </c>
      <c r="W22" s="44" t="s">
        <v>46</v>
      </c>
      <c r="X22" s="44" t="s">
        <v>10875</v>
      </c>
      <c r="Y22" s="44" t="s">
        <v>46</v>
      </c>
      <c r="Z22" s="44" t="s">
        <v>46</v>
      </c>
      <c r="AA22" s="44" t="s">
        <v>46</v>
      </c>
      <c r="AB22" s="44" t="s">
        <v>46</v>
      </c>
      <c r="AC22" s="44" t="s">
        <v>46</v>
      </c>
      <c r="AD22" s="44" t="s">
        <v>46</v>
      </c>
    </row>
    <row r="23" spans="1:30">
      <c r="A23" s="44" t="s">
        <v>10758</v>
      </c>
      <c r="B23" s="44" t="s">
        <v>963</v>
      </c>
      <c r="C23" s="44" t="s">
        <v>2008</v>
      </c>
      <c r="D23" s="44" t="s">
        <v>10884</v>
      </c>
      <c r="E23" s="44" t="s">
        <v>10885</v>
      </c>
      <c r="F23" s="44" t="s">
        <v>10886</v>
      </c>
      <c r="G23" s="44" t="s">
        <v>10887</v>
      </c>
      <c r="H23" s="44" t="s">
        <v>38</v>
      </c>
      <c r="I23" s="44" t="s">
        <v>46</v>
      </c>
      <c r="J23" s="44" t="s">
        <v>46</v>
      </c>
      <c r="K23" s="44" t="s">
        <v>10888</v>
      </c>
      <c r="L23" s="44" t="s">
        <v>10854</v>
      </c>
      <c r="M23" s="44" t="s">
        <v>46</v>
      </c>
      <c r="N23" s="44" t="s">
        <v>46</v>
      </c>
      <c r="O23" s="44">
        <v>1500</v>
      </c>
      <c r="P23" s="44">
        <v>1275</v>
      </c>
      <c r="Q23" s="44" t="s">
        <v>46</v>
      </c>
      <c r="R23" s="44" t="s">
        <v>46</v>
      </c>
      <c r="S23" s="44" t="s">
        <v>46</v>
      </c>
      <c r="T23" s="44" t="s">
        <v>10889</v>
      </c>
      <c r="U23" s="44" t="s">
        <v>10823</v>
      </c>
      <c r="V23" s="44" t="s">
        <v>46</v>
      </c>
      <c r="W23" s="44" t="s">
        <v>46</v>
      </c>
      <c r="X23" s="44" t="s">
        <v>10890</v>
      </c>
      <c r="Y23" s="44" t="s">
        <v>46</v>
      </c>
      <c r="Z23" s="44" t="s">
        <v>46</v>
      </c>
      <c r="AA23" s="44" t="s">
        <v>46</v>
      </c>
      <c r="AB23" s="44" t="s">
        <v>46</v>
      </c>
      <c r="AC23" s="44" t="s">
        <v>46</v>
      </c>
      <c r="AD23" s="44" t="s">
        <v>46</v>
      </c>
    </row>
    <row r="24" spans="1:30">
      <c r="A24" s="44" t="s">
        <v>10758</v>
      </c>
      <c r="B24" s="44" t="s">
        <v>963</v>
      </c>
      <c r="C24" s="44" t="s">
        <v>2008</v>
      </c>
      <c r="D24" s="44" t="s">
        <v>10891</v>
      </c>
      <c r="E24" s="44" t="s">
        <v>10892</v>
      </c>
      <c r="F24" s="44" t="s">
        <v>10893</v>
      </c>
      <c r="G24" s="44" t="s">
        <v>10894</v>
      </c>
      <c r="H24" s="44" t="s">
        <v>38</v>
      </c>
      <c r="I24" s="44" t="s">
        <v>46</v>
      </c>
      <c r="J24" s="44" t="s">
        <v>46</v>
      </c>
      <c r="K24" s="44" t="s">
        <v>10895</v>
      </c>
      <c r="L24" s="44" t="s">
        <v>10854</v>
      </c>
      <c r="M24" s="44" t="s">
        <v>46</v>
      </c>
      <c r="N24" s="44" t="s">
        <v>46</v>
      </c>
      <c r="O24" s="44">
        <v>1500</v>
      </c>
      <c r="P24" s="44">
        <v>1275</v>
      </c>
      <c r="Q24" s="44" t="s">
        <v>46</v>
      </c>
      <c r="R24" s="44" t="s">
        <v>46</v>
      </c>
      <c r="S24" s="44" t="s">
        <v>46</v>
      </c>
      <c r="T24" s="44" t="s">
        <v>10889</v>
      </c>
      <c r="U24" s="44" t="s">
        <v>10823</v>
      </c>
      <c r="V24" s="44" t="s">
        <v>46</v>
      </c>
      <c r="W24" s="44" t="s">
        <v>46</v>
      </c>
      <c r="X24" s="44" t="s">
        <v>10890</v>
      </c>
      <c r="Y24" s="44" t="s">
        <v>46</v>
      </c>
      <c r="Z24" s="44" t="s">
        <v>46</v>
      </c>
      <c r="AA24" s="44" t="s">
        <v>46</v>
      </c>
      <c r="AB24" s="44" t="s">
        <v>46</v>
      </c>
      <c r="AC24" s="44" t="s">
        <v>46</v>
      </c>
      <c r="AD24" s="44" t="s">
        <v>46</v>
      </c>
    </row>
    <row r="25" spans="1:30">
      <c r="A25" s="44" t="s">
        <v>10758</v>
      </c>
      <c r="B25" s="44" t="s">
        <v>963</v>
      </c>
      <c r="C25" s="44" t="s">
        <v>2008</v>
      </c>
      <c r="D25" s="44" t="s">
        <v>10896</v>
      </c>
      <c r="E25" s="44" t="s">
        <v>10897</v>
      </c>
      <c r="F25" s="44" t="s">
        <v>10898</v>
      </c>
      <c r="G25" s="44" t="s">
        <v>10899</v>
      </c>
      <c r="H25" s="44" t="s">
        <v>38</v>
      </c>
      <c r="I25" s="44" t="s">
        <v>46</v>
      </c>
      <c r="J25" s="44" t="s">
        <v>46</v>
      </c>
      <c r="K25" s="44" t="s">
        <v>4792</v>
      </c>
      <c r="L25" s="44" t="s">
        <v>10854</v>
      </c>
      <c r="M25" s="44" t="s">
        <v>46</v>
      </c>
      <c r="N25" s="44" t="s">
        <v>46</v>
      </c>
      <c r="O25" s="44">
        <v>1500</v>
      </c>
      <c r="P25" s="44">
        <v>1275</v>
      </c>
      <c r="Q25" s="44" t="s">
        <v>46</v>
      </c>
      <c r="R25" s="44" t="s">
        <v>46</v>
      </c>
      <c r="S25" s="44" t="s">
        <v>46</v>
      </c>
      <c r="T25" s="44" t="s">
        <v>10889</v>
      </c>
      <c r="U25" s="44" t="s">
        <v>10823</v>
      </c>
      <c r="V25" s="44" t="s">
        <v>46</v>
      </c>
      <c r="W25" s="44" t="s">
        <v>46</v>
      </c>
      <c r="X25" s="44" t="s">
        <v>10890</v>
      </c>
      <c r="Y25" s="44" t="s">
        <v>46</v>
      </c>
      <c r="Z25" s="44" t="s">
        <v>46</v>
      </c>
      <c r="AA25" s="44" t="s">
        <v>46</v>
      </c>
      <c r="AB25" s="44" t="s">
        <v>46</v>
      </c>
      <c r="AC25" s="44" t="s">
        <v>46</v>
      </c>
      <c r="AD25" s="44" t="s">
        <v>46</v>
      </c>
    </row>
    <row r="26" spans="1:30">
      <c r="A26" s="44" t="s">
        <v>10758</v>
      </c>
      <c r="B26" s="44" t="s">
        <v>963</v>
      </c>
      <c r="C26" s="44" t="s">
        <v>2008</v>
      </c>
      <c r="D26" s="44" t="s">
        <v>10900</v>
      </c>
      <c r="E26" s="44" t="s">
        <v>10901</v>
      </c>
      <c r="F26" s="44" t="s">
        <v>10902</v>
      </c>
      <c r="G26" s="44" t="s">
        <v>10903</v>
      </c>
      <c r="H26" s="44" t="s">
        <v>38</v>
      </c>
      <c r="I26" s="44" t="s">
        <v>46</v>
      </c>
      <c r="J26" s="44" t="s">
        <v>46</v>
      </c>
      <c r="K26" s="44" t="s">
        <v>4818</v>
      </c>
      <c r="L26" s="44" t="s">
        <v>10854</v>
      </c>
      <c r="M26" s="44" t="s">
        <v>46</v>
      </c>
      <c r="N26" s="44" t="s">
        <v>46</v>
      </c>
      <c r="O26" s="44">
        <v>1500</v>
      </c>
      <c r="P26" s="44">
        <v>1275</v>
      </c>
      <c r="Q26" s="44" t="s">
        <v>46</v>
      </c>
      <c r="R26" s="44" t="s">
        <v>46</v>
      </c>
      <c r="S26" s="44" t="s">
        <v>46</v>
      </c>
      <c r="T26" s="44" t="s">
        <v>10889</v>
      </c>
      <c r="U26" s="44" t="s">
        <v>10823</v>
      </c>
      <c r="V26" s="44" t="s">
        <v>46</v>
      </c>
      <c r="W26" s="44" t="s">
        <v>46</v>
      </c>
      <c r="X26" s="44" t="s">
        <v>10890</v>
      </c>
      <c r="Y26" s="44" t="s">
        <v>46</v>
      </c>
      <c r="Z26" s="44" t="s">
        <v>46</v>
      </c>
      <c r="AA26" s="44" t="s">
        <v>46</v>
      </c>
      <c r="AB26" s="44" t="s">
        <v>46</v>
      </c>
      <c r="AC26" s="44" t="s">
        <v>46</v>
      </c>
      <c r="AD26" s="44" t="s">
        <v>46</v>
      </c>
    </row>
    <row r="27" spans="1:30">
      <c r="A27" s="44" t="s">
        <v>10758</v>
      </c>
      <c r="B27" s="44" t="s">
        <v>963</v>
      </c>
      <c r="C27" s="44" t="s">
        <v>2008</v>
      </c>
      <c r="D27" s="44" t="s">
        <v>10904</v>
      </c>
      <c r="E27" s="44" t="s">
        <v>10905</v>
      </c>
      <c r="F27" s="44" t="s">
        <v>10906</v>
      </c>
      <c r="G27" s="44" t="s">
        <v>10907</v>
      </c>
      <c r="H27" s="44" t="s">
        <v>38</v>
      </c>
      <c r="I27" s="44" t="s">
        <v>46</v>
      </c>
      <c r="J27" s="44" t="s">
        <v>46</v>
      </c>
      <c r="K27" s="44" t="s">
        <v>10888</v>
      </c>
      <c r="L27" s="44" t="s">
        <v>10874</v>
      </c>
      <c r="M27" s="44" t="s">
        <v>46</v>
      </c>
      <c r="N27" s="44" t="s">
        <v>46</v>
      </c>
      <c r="O27" s="44">
        <v>1600</v>
      </c>
      <c r="P27" s="44">
        <v>1360</v>
      </c>
      <c r="Q27" s="44" t="s">
        <v>46</v>
      </c>
      <c r="R27" s="44" t="s">
        <v>46</v>
      </c>
      <c r="S27" s="44" t="s">
        <v>46</v>
      </c>
      <c r="T27" s="44" t="s">
        <v>10889</v>
      </c>
      <c r="U27" s="44" t="s">
        <v>10908</v>
      </c>
      <c r="V27" s="44" t="s">
        <v>46</v>
      </c>
      <c r="W27" s="44" t="s">
        <v>46</v>
      </c>
      <c r="X27" s="44" t="s">
        <v>10909</v>
      </c>
      <c r="Y27" s="44" t="s">
        <v>46</v>
      </c>
      <c r="Z27" s="44" t="s">
        <v>46</v>
      </c>
      <c r="AA27" s="44" t="s">
        <v>46</v>
      </c>
      <c r="AB27" s="44" t="s">
        <v>46</v>
      </c>
      <c r="AC27" s="44" t="s">
        <v>46</v>
      </c>
      <c r="AD27" s="44" t="s">
        <v>46</v>
      </c>
    </row>
    <row r="28" spans="1:30">
      <c r="A28" s="44" t="s">
        <v>10758</v>
      </c>
      <c r="B28" s="44" t="s">
        <v>963</v>
      </c>
      <c r="C28" s="44" t="s">
        <v>2008</v>
      </c>
      <c r="D28" s="44" t="s">
        <v>10910</v>
      </c>
      <c r="E28" s="44" t="s">
        <v>10911</v>
      </c>
      <c r="F28" s="44" t="s">
        <v>10912</v>
      </c>
      <c r="G28" s="44" t="s">
        <v>10913</v>
      </c>
      <c r="H28" s="44" t="s">
        <v>38</v>
      </c>
      <c r="I28" s="44" t="s">
        <v>46</v>
      </c>
      <c r="J28" s="44" t="s">
        <v>46</v>
      </c>
      <c r="K28" s="44" t="s">
        <v>10895</v>
      </c>
      <c r="L28" s="44" t="s">
        <v>10874</v>
      </c>
      <c r="M28" s="44" t="s">
        <v>46</v>
      </c>
      <c r="N28" s="44" t="s">
        <v>46</v>
      </c>
      <c r="O28" s="44">
        <v>1600</v>
      </c>
      <c r="P28" s="44">
        <v>1360</v>
      </c>
      <c r="Q28" s="44" t="s">
        <v>46</v>
      </c>
      <c r="R28" s="44" t="s">
        <v>46</v>
      </c>
      <c r="S28" s="44" t="s">
        <v>46</v>
      </c>
      <c r="T28" s="44" t="s">
        <v>10889</v>
      </c>
      <c r="U28" s="44" t="s">
        <v>10908</v>
      </c>
      <c r="V28" s="44" t="s">
        <v>46</v>
      </c>
      <c r="W28" s="44" t="s">
        <v>46</v>
      </c>
      <c r="X28" s="44" t="s">
        <v>10909</v>
      </c>
      <c r="Y28" s="44" t="s">
        <v>46</v>
      </c>
      <c r="Z28" s="44" t="s">
        <v>46</v>
      </c>
      <c r="AA28" s="44" t="s">
        <v>46</v>
      </c>
      <c r="AB28" s="44" t="s">
        <v>46</v>
      </c>
      <c r="AC28" s="44" t="s">
        <v>46</v>
      </c>
      <c r="AD28" s="44" t="s">
        <v>46</v>
      </c>
    </row>
    <row r="29" spans="1:30">
      <c r="A29" s="44" t="s">
        <v>10758</v>
      </c>
      <c r="B29" s="44" t="s">
        <v>963</v>
      </c>
      <c r="C29" s="44" t="s">
        <v>2008</v>
      </c>
      <c r="D29" s="44" t="s">
        <v>10914</v>
      </c>
      <c r="E29" s="44" t="s">
        <v>10915</v>
      </c>
      <c r="F29" s="44" t="s">
        <v>10916</v>
      </c>
      <c r="G29" s="44" t="s">
        <v>10917</v>
      </c>
      <c r="H29" s="44" t="s">
        <v>38</v>
      </c>
      <c r="I29" s="44" t="s">
        <v>46</v>
      </c>
      <c r="J29" s="44" t="s">
        <v>46</v>
      </c>
      <c r="K29" s="44" t="s">
        <v>4818</v>
      </c>
      <c r="L29" s="44" t="s">
        <v>10874</v>
      </c>
      <c r="M29" s="44" t="s">
        <v>46</v>
      </c>
      <c r="N29" s="44" t="s">
        <v>46</v>
      </c>
      <c r="O29" s="44">
        <v>1600</v>
      </c>
      <c r="P29" s="44">
        <v>1360</v>
      </c>
      <c r="Q29" s="44" t="s">
        <v>46</v>
      </c>
      <c r="R29" s="44" t="s">
        <v>46</v>
      </c>
      <c r="S29" s="44" t="s">
        <v>46</v>
      </c>
      <c r="T29" s="44" t="s">
        <v>10889</v>
      </c>
      <c r="U29" s="44" t="s">
        <v>10908</v>
      </c>
      <c r="V29" s="44" t="s">
        <v>46</v>
      </c>
      <c r="W29" s="44" t="s">
        <v>46</v>
      </c>
      <c r="X29" s="44" t="s">
        <v>10909</v>
      </c>
      <c r="Y29" s="44" t="s">
        <v>46</v>
      </c>
      <c r="Z29" s="44" t="s">
        <v>46</v>
      </c>
      <c r="AA29" s="44" t="s">
        <v>46</v>
      </c>
      <c r="AB29" s="44" t="s">
        <v>46</v>
      </c>
      <c r="AC29" s="44" t="s">
        <v>46</v>
      </c>
      <c r="AD29" s="44" t="s">
        <v>46</v>
      </c>
    </row>
    <row r="30" spans="1:30">
      <c r="A30" s="44" t="s">
        <v>10758</v>
      </c>
      <c r="B30" s="44" t="s">
        <v>963</v>
      </c>
      <c r="C30" s="44" t="s">
        <v>2008</v>
      </c>
      <c r="D30" s="44" t="s">
        <v>10918</v>
      </c>
      <c r="E30" s="44" t="s">
        <v>10919</v>
      </c>
      <c r="F30" s="44" t="s">
        <v>10920</v>
      </c>
      <c r="G30" s="44" t="s">
        <v>10921</v>
      </c>
      <c r="H30" s="44" t="s">
        <v>38</v>
      </c>
      <c r="I30" s="44" t="s">
        <v>46</v>
      </c>
      <c r="J30" s="44" t="s">
        <v>46</v>
      </c>
      <c r="K30" s="44" t="s">
        <v>10888</v>
      </c>
      <c r="L30" s="44" t="s">
        <v>10922</v>
      </c>
      <c r="M30" s="44" t="s">
        <v>46</v>
      </c>
      <c r="N30" s="44" t="s">
        <v>46</v>
      </c>
      <c r="O30" s="44">
        <v>1800</v>
      </c>
      <c r="P30" s="44">
        <v>1440</v>
      </c>
      <c r="Q30" s="44" t="s">
        <v>46</v>
      </c>
      <c r="R30" s="44" t="s">
        <v>46</v>
      </c>
      <c r="S30" s="44" t="s">
        <v>46</v>
      </c>
      <c r="T30" s="44" t="s">
        <v>10889</v>
      </c>
      <c r="U30" s="44" t="s">
        <v>46</v>
      </c>
      <c r="V30" s="44" t="s">
        <v>46</v>
      </c>
      <c r="W30" s="44" t="s">
        <v>46</v>
      </c>
      <c r="X30" s="44" t="s">
        <v>10923</v>
      </c>
      <c r="Y30" s="44" t="s">
        <v>46</v>
      </c>
      <c r="Z30" s="44" t="s">
        <v>46</v>
      </c>
      <c r="AA30" s="44" t="s">
        <v>46</v>
      </c>
      <c r="AB30" s="44" t="s">
        <v>46</v>
      </c>
      <c r="AC30" s="44" t="s">
        <v>46</v>
      </c>
      <c r="AD30" s="44" t="s">
        <v>46</v>
      </c>
    </row>
    <row r="31" spans="1:30">
      <c r="A31" s="44" t="s">
        <v>10758</v>
      </c>
      <c r="B31" s="44" t="s">
        <v>963</v>
      </c>
      <c r="C31" s="44" t="s">
        <v>2008</v>
      </c>
      <c r="D31" s="44" t="s">
        <v>10924</v>
      </c>
      <c r="E31" s="44" t="s">
        <v>10925</v>
      </c>
      <c r="F31" s="44" t="s">
        <v>10926</v>
      </c>
      <c r="G31" s="44" t="s">
        <v>10927</v>
      </c>
      <c r="H31" s="44" t="s">
        <v>38</v>
      </c>
      <c r="I31" s="44" t="s">
        <v>46</v>
      </c>
      <c r="J31" s="44" t="s">
        <v>46</v>
      </c>
      <c r="K31" s="44" t="s">
        <v>10895</v>
      </c>
      <c r="L31" s="44" t="s">
        <v>10922</v>
      </c>
      <c r="M31" s="44" t="s">
        <v>46</v>
      </c>
      <c r="N31" s="44" t="s">
        <v>46</v>
      </c>
      <c r="O31" s="44">
        <v>1800</v>
      </c>
      <c r="P31" s="44">
        <v>1440</v>
      </c>
      <c r="Q31" s="44" t="s">
        <v>46</v>
      </c>
      <c r="R31" s="44" t="s">
        <v>46</v>
      </c>
      <c r="S31" s="44" t="s">
        <v>46</v>
      </c>
      <c r="T31" s="44" t="s">
        <v>10889</v>
      </c>
      <c r="U31" s="44" t="s">
        <v>46</v>
      </c>
      <c r="V31" s="44" t="s">
        <v>46</v>
      </c>
      <c r="W31" s="44" t="s">
        <v>46</v>
      </c>
      <c r="X31" s="44" t="s">
        <v>10923</v>
      </c>
      <c r="Y31" s="44" t="s">
        <v>46</v>
      </c>
      <c r="Z31" s="44" t="s">
        <v>46</v>
      </c>
      <c r="AA31" s="44" t="s">
        <v>46</v>
      </c>
      <c r="AB31" s="44" t="s">
        <v>46</v>
      </c>
      <c r="AC31" s="44" t="s">
        <v>46</v>
      </c>
      <c r="AD31" s="44" t="s">
        <v>46</v>
      </c>
    </row>
    <row r="32" spans="1:30">
      <c r="A32" s="44" t="s">
        <v>10758</v>
      </c>
      <c r="B32" s="44" t="s">
        <v>963</v>
      </c>
      <c r="C32" s="44" t="s">
        <v>2008</v>
      </c>
      <c r="D32" s="44" t="s">
        <v>10928</v>
      </c>
      <c r="E32" s="44" t="s">
        <v>10929</v>
      </c>
      <c r="F32" s="44" t="s">
        <v>10930</v>
      </c>
      <c r="G32" s="44" t="s">
        <v>10931</v>
      </c>
      <c r="H32" s="44" t="s">
        <v>38</v>
      </c>
      <c r="I32" s="44" t="s">
        <v>46</v>
      </c>
      <c r="J32" s="44" t="s">
        <v>46</v>
      </c>
      <c r="K32" s="44" t="s">
        <v>10932</v>
      </c>
      <c r="L32" s="44" t="s">
        <v>10922</v>
      </c>
      <c r="M32" s="44" t="s">
        <v>46</v>
      </c>
      <c r="N32" s="44" t="s">
        <v>46</v>
      </c>
      <c r="O32" s="44">
        <v>1800</v>
      </c>
      <c r="P32" s="44">
        <v>1440</v>
      </c>
      <c r="Q32" s="44" t="s">
        <v>46</v>
      </c>
      <c r="R32" s="44" t="s">
        <v>46</v>
      </c>
      <c r="S32" s="44" t="s">
        <v>46</v>
      </c>
      <c r="T32" s="44" t="s">
        <v>10889</v>
      </c>
      <c r="U32" s="44" t="s">
        <v>46</v>
      </c>
      <c r="V32" s="44" t="s">
        <v>46</v>
      </c>
      <c r="W32" s="44" t="s">
        <v>46</v>
      </c>
      <c r="X32" s="44" t="s">
        <v>10923</v>
      </c>
      <c r="Y32" s="44" t="s">
        <v>46</v>
      </c>
      <c r="Z32" s="44" t="s">
        <v>46</v>
      </c>
      <c r="AA32" s="44" t="s">
        <v>46</v>
      </c>
      <c r="AB32" s="44" t="s">
        <v>46</v>
      </c>
      <c r="AC32" s="44" t="s">
        <v>46</v>
      </c>
      <c r="AD32" s="44" t="s">
        <v>46</v>
      </c>
    </row>
    <row r="33" spans="1:30">
      <c r="A33" s="44" t="s">
        <v>10758</v>
      </c>
      <c r="B33" s="44" t="s">
        <v>963</v>
      </c>
      <c r="C33" s="44" t="s">
        <v>2008</v>
      </c>
      <c r="D33" s="44" t="s">
        <v>10933</v>
      </c>
      <c r="E33" s="44" t="s">
        <v>10934</v>
      </c>
      <c r="F33" s="44" t="s">
        <v>10935</v>
      </c>
      <c r="G33" s="44" t="s">
        <v>10936</v>
      </c>
      <c r="H33" s="44" t="s">
        <v>38</v>
      </c>
      <c r="I33" s="44" t="s">
        <v>46</v>
      </c>
      <c r="J33" s="44" t="s">
        <v>46</v>
      </c>
      <c r="K33" s="44" t="s">
        <v>5011</v>
      </c>
      <c r="L33" s="44" t="s">
        <v>10854</v>
      </c>
      <c r="M33" s="44" t="s">
        <v>46</v>
      </c>
      <c r="N33" s="44" t="s">
        <v>46</v>
      </c>
      <c r="O33" s="44">
        <v>1450</v>
      </c>
      <c r="P33" s="44">
        <v>1230</v>
      </c>
      <c r="Q33" s="44" t="s">
        <v>46</v>
      </c>
      <c r="R33" s="44" t="s">
        <v>46</v>
      </c>
      <c r="S33" s="44" t="s">
        <v>46</v>
      </c>
      <c r="T33" s="44" t="s">
        <v>10937</v>
      </c>
      <c r="U33" s="44" t="s">
        <v>10938</v>
      </c>
      <c r="V33" s="44" t="s">
        <v>46</v>
      </c>
      <c r="W33" s="44" t="s">
        <v>46</v>
      </c>
      <c r="X33" s="44" t="s">
        <v>10890</v>
      </c>
      <c r="Y33" s="44" t="s">
        <v>46</v>
      </c>
      <c r="Z33" s="44" t="s">
        <v>46</v>
      </c>
      <c r="AA33" s="44" t="s">
        <v>46</v>
      </c>
      <c r="AB33" s="44" t="s">
        <v>46</v>
      </c>
      <c r="AC33" s="44" t="s">
        <v>46</v>
      </c>
      <c r="AD33" s="44" t="s">
        <v>46</v>
      </c>
    </row>
    <row r="34" spans="1:30">
      <c r="A34" s="44" t="s">
        <v>10758</v>
      </c>
      <c r="B34" s="44" t="s">
        <v>963</v>
      </c>
      <c r="C34" s="44" t="s">
        <v>2008</v>
      </c>
      <c r="D34" s="44" t="s">
        <v>10939</v>
      </c>
      <c r="E34" s="44" t="s">
        <v>10940</v>
      </c>
      <c r="F34" s="44" t="s">
        <v>10941</v>
      </c>
      <c r="G34" s="44" t="s">
        <v>10942</v>
      </c>
      <c r="H34" s="44" t="s">
        <v>38</v>
      </c>
      <c r="I34" s="44" t="s">
        <v>46</v>
      </c>
      <c r="J34" s="44" t="s">
        <v>46</v>
      </c>
      <c r="K34" s="44" t="s">
        <v>10943</v>
      </c>
      <c r="L34" s="44" t="s">
        <v>10854</v>
      </c>
      <c r="M34" s="44" t="s">
        <v>46</v>
      </c>
      <c r="N34" s="44" t="s">
        <v>46</v>
      </c>
      <c r="O34" s="44">
        <v>1450</v>
      </c>
      <c r="P34" s="44">
        <v>1230</v>
      </c>
      <c r="Q34" s="44" t="s">
        <v>46</v>
      </c>
      <c r="R34" s="44" t="s">
        <v>46</v>
      </c>
      <c r="S34" s="44" t="s">
        <v>46</v>
      </c>
      <c r="T34" s="44" t="s">
        <v>10937</v>
      </c>
      <c r="U34" s="44" t="s">
        <v>10938</v>
      </c>
      <c r="V34" s="44" t="s">
        <v>46</v>
      </c>
      <c r="W34" s="44" t="s">
        <v>46</v>
      </c>
      <c r="X34" s="44" t="s">
        <v>10890</v>
      </c>
      <c r="Y34" s="44" t="s">
        <v>46</v>
      </c>
      <c r="Z34" s="44" t="s">
        <v>46</v>
      </c>
      <c r="AA34" s="44" t="s">
        <v>46</v>
      </c>
      <c r="AB34" s="44" t="s">
        <v>46</v>
      </c>
      <c r="AC34" s="44" t="s">
        <v>46</v>
      </c>
      <c r="AD34" s="44" t="s">
        <v>46</v>
      </c>
    </row>
    <row r="35" spans="1:30">
      <c r="A35" s="44" t="s">
        <v>10758</v>
      </c>
      <c r="B35" s="44" t="s">
        <v>963</v>
      </c>
      <c r="C35" s="44" t="s">
        <v>2008</v>
      </c>
      <c r="D35" s="44" t="s">
        <v>10944</v>
      </c>
      <c r="E35" s="44" t="s">
        <v>10945</v>
      </c>
      <c r="F35" s="44" t="s">
        <v>10946</v>
      </c>
      <c r="G35" s="44" t="s">
        <v>10947</v>
      </c>
      <c r="H35" s="44" t="s">
        <v>38</v>
      </c>
      <c r="I35" s="44" t="s">
        <v>46</v>
      </c>
      <c r="J35" s="44" t="s">
        <v>46</v>
      </c>
      <c r="K35" s="44" t="s">
        <v>10948</v>
      </c>
      <c r="L35" s="44" t="s">
        <v>10854</v>
      </c>
      <c r="M35" s="44" t="s">
        <v>46</v>
      </c>
      <c r="N35" s="44" t="s">
        <v>46</v>
      </c>
      <c r="O35" s="44">
        <v>1450</v>
      </c>
      <c r="P35" s="44">
        <v>1230</v>
      </c>
      <c r="Q35" s="44" t="s">
        <v>46</v>
      </c>
      <c r="R35" s="44" t="s">
        <v>46</v>
      </c>
      <c r="S35" s="44" t="s">
        <v>46</v>
      </c>
      <c r="T35" s="44" t="s">
        <v>10937</v>
      </c>
      <c r="U35" s="44" t="s">
        <v>46</v>
      </c>
      <c r="V35" s="44" t="s">
        <v>46</v>
      </c>
      <c r="W35" s="44" t="s">
        <v>46</v>
      </c>
      <c r="X35" s="44" t="s">
        <v>10890</v>
      </c>
      <c r="Y35" s="44" t="s">
        <v>46</v>
      </c>
      <c r="Z35" s="44" t="s">
        <v>46</v>
      </c>
      <c r="AA35" s="44" t="s">
        <v>46</v>
      </c>
      <c r="AB35" s="44" t="s">
        <v>46</v>
      </c>
      <c r="AC35" s="44" t="s">
        <v>46</v>
      </c>
      <c r="AD35" s="44" t="s">
        <v>46</v>
      </c>
    </row>
    <row r="36" spans="1:30">
      <c r="A36" s="44" t="s">
        <v>10758</v>
      </c>
      <c r="B36" s="44" t="s">
        <v>963</v>
      </c>
      <c r="C36" s="44" t="s">
        <v>2008</v>
      </c>
      <c r="D36" s="44" t="s">
        <v>10949</v>
      </c>
      <c r="E36" s="44" t="s">
        <v>10950</v>
      </c>
      <c r="F36" s="44" t="s">
        <v>10951</v>
      </c>
      <c r="G36" s="44" t="s">
        <v>10952</v>
      </c>
      <c r="H36" s="44" t="s">
        <v>38</v>
      </c>
      <c r="I36" s="44" t="s">
        <v>46</v>
      </c>
      <c r="J36" s="44" t="s">
        <v>46</v>
      </c>
      <c r="K36" s="44" t="s">
        <v>5011</v>
      </c>
      <c r="L36" s="44" t="s">
        <v>10953</v>
      </c>
      <c r="M36" s="44" t="s">
        <v>46</v>
      </c>
      <c r="N36" s="44" t="s">
        <v>46</v>
      </c>
      <c r="O36" s="44">
        <v>1600</v>
      </c>
      <c r="P36" s="44">
        <v>1360</v>
      </c>
      <c r="Q36" s="44" t="s">
        <v>46</v>
      </c>
      <c r="R36" s="44" t="s">
        <v>46</v>
      </c>
      <c r="S36" s="44" t="s">
        <v>46</v>
      </c>
      <c r="T36" s="44" t="s">
        <v>10937</v>
      </c>
      <c r="U36" s="44" t="s">
        <v>46</v>
      </c>
      <c r="V36" s="44" t="s">
        <v>46</v>
      </c>
      <c r="W36" s="44" t="s">
        <v>46</v>
      </c>
      <c r="X36" s="44" t="s">
        <v>10909</v>
      </c>
      <c r="Y36" s="44" t="s">
        <v>46</v>
      </c>
      <c r="Z36" s="44" t="s">
        <v>46</v>
      </c>
      <c r="AA36" s="44" t="s">
        <v>46</v>
      </c>
      <c r="AB36" s="44" t="s">
        <v>46</v>
      </c>
      <c r="AC36" s="44" t="s">
        <v>46</v>
      </c>
      <c r="AD36" s="44" t="s">
        <v>46</v>
      </c>
    </row>
    <row r="37" spans="1:30">
      <c r="A37" s="44" t="s">
        <v>10758</v>
      </c>
      <c r="B37" s="44" t="s">
        <v>963</v>
      </c>
      <c r="C37" s="44" t="s">
        <v>2008</v>
      </c>
      <c r="D37" s="44" t="s">
        <v>10954</v>
      </c>
      <c r="E37" s="44" t="s">
        <v>10955</v>
      </c>
      <c r="F37" s="44" t="s">
        <v>10956</v>
      </c>
      <c r="G37" s="44" t="s">
        <v>10957</v>
      </c>
      <c r="H37" s="44" t="s">
        <v>38</v>
      </c>
      <c r="I37" s="44" t="s">
        <v>46</v>
      </c>
      <c r="J37" s="44" t="s">
        <v>46</v>
      </c>
      <c r="K37" s="44" t="s">
        <v>10943</v>
      </c>
      <c r="L37" s="44" t="s">
        <v>10953</v>
      </c>
      <c r="M37" s="44" t="s">
        <v>46</v>
      </c>
      <c r="N37" s="44" t="s">
        <v>46</v>
      </c>
      <c r="O37" s="44">
        <v>1600</v>
      </c>
      <c r="P37" s="44">
        <v>1360</v>
      </c>
      <c r="Q37" s="44" t="s">
        <v>46</v>
      </c>
      <c r="R37" s="44" t="s">
        <v>46</v>
      </c>
      <c r="S37" s="44" t="s">
        <v>46</v>
      </c>
      <c r="T37" s="44" t="s">
        <v>10937</v>
      </c>
      <c r="U37" s="44" t="s">
        <v>46</v>
      </c>
      <c r="V37" s="44" t="s">
        <v>46</v>
      </c>
      <c r="W37" s="44" t="s">
        <v>46</v>
      </c>
      <c r="X37" s="44" t="s">
        <v>10909</v>
      </c>
      <c r="Y37" s="44" t="s">
        <v>46</v>
      </c>
      <c r="Z37" s="44" t="s">
        <v>46</v>
      </c>
      <c r="AA37" s="44" t="s">
        <v>46</v>
      </c>
      <c r="AB37" s="44" t="s">
        <v>46</v>
      </c>
      <c r="AC37" s="44" t="s">
        <v>46</v>
      </c>
      <c r="AD37" s="44" t="s">
        <v>46</v>
      </c>
    </row>
    <row r="38" spans="1:30">
      <c r="A38" s="44" t="s">
        <v>10758</v>
      </c>
      <c r="B38" s="44" t="s">
        <v>963</v>
      </c>
      <c r="C38" s="44" t="s">
        <v>2008</v>
      </c>
      <c r="D38" s="44" t="s">
        <v>10958</v>
      </c>
      <c r="E38" s="44" t="s">
        <v>10959</v>
      </c>
      <c r="F38" s="44" t="s">
        <v>10960</v>
      </c>
      <c r="G38" s="44" t="s">
        <v>10961</v>
      </c>
      <c r="H38" s="44" t="s">
        <v>38</v>
      </c>
      <c r="I38" s="44" t="s">
        <v>46</v>
      </c>
      <c r="J38" s="44" t="s">
        <v>46</v>
      </c>
      <c r="K38" s="44" t="s">
        <v>10948</v>
      </c>
      <c r="L38" s="44" t="s">
        <v>10953</v>
      </c>
      <c r="M38" s="44" t="s">
        <v>46</v>
      </c>
      <c r="N38" s="44" t="s">
        <v>46</v>
      </c>
      <c r="O38" s="44">
        <v>1600</v>
      </c>
      <c r="P38" s="44">
        <v>1360</v>
      </c>
      <c r="Q38" s="44" t="s">
        <v>46</v>
      </c>
      <c r="R38" s="44" t="s">
        <v>46</v>
      </c>
      <c r="S38" s="44" t="s">
        <v>46</v>
      </c>
      <c r="T38" s="44" t="s">
        <v>10937</v>
      </c>
      <c r="U38" s="44" t="s">
        <v>46</v>
      </c>
      <c r="V38" s="44" t="s">
        <v>46</v>
      </c>
      <c r="W38" s="44" t="s">
        <v>46</v>
      </c>
      <c r="X38" s="44" t="s">
        <v>10909</v>
      </c>
      <c r="Y38" s="44" t="s">
        <v>46</v>
      </c>
      <c r="Z38" s="44" t="s">
        <v>46</v>
      </c>
      <c r="AA38" s="44" t="s">
        <v>46</v>
      </c>
      <c r="AB38" s="44" t="s">
        <v>46</v>
      </c>
      <c r="AC38" s="44" t="s">
        <v>46</v>
      </c>
      <c r="AD38" s="44" t="s">
        <v>46</v>
      </c>
    </row>
    <row r="39" spans="1:30">
      <c r="A39" s="44" t="s">
        <v>10758</v>
      </c>
      <c r="B39" s="44" t="s">
        <v>10962</v>
      </c>
      <c r="C39" s="44" t="s">
        <v>10963</v>
      </c>
      <c r="D39" s="44" t="s">
        <v>10964</v>
      </c>
      <c r="E39" s="44" t="s">
        <v>10965</v>
      </c>
      <c r="F39" s="44" t="s">
        <v>10966</v>
      </c>
      <c r="G39" s="44" t="s">
        <v>10967</v>
      </c>
      <c r="H39" s="44" t="s">
        <v>38</v>
      </c>
      <c r="I39" s="44" t="s">
        <v>46</v>
      </c>
      <c r="J39" s="44" t="s">
        <v>46</v>
      </c>
      <c r="K39" s="44" t="s">
        <v>46</v>
      </c>
      <c r="L39" s="44" t="s">
        <v>46</v>
      </c>
      <c r="M39" s="44" t="s">
        <v>46</v>
      </c>
      <c r="N39" s="44" t="s">
        <v>46</v>
      </c>
      <c r="O39" s="44">
        <v>700</v>
      </c>
      <c r="P39" s="44">
        <v>599</v>
      </c>
      <c r="Q39" s="44" t="s">
        <v>46</v>
      </c>
      <c r="R39" s="44" t="s">
        <v>46</v>
      </c>
      <c r="S39" s="44" t="s">
        <v>46</v>
      </c>
      <c r="T39" s="44" t="s">
        <v>10968</v>
      </c>
      <c r="U39" s="44" t="s">
        <v>10969</v>
      </c>
      <c r="V39" s="44" t="s">
        <v>46</v>
      </c>
      <c r="W39" s="44" t="s">
        <v>46</v>
      </c>
      <c r="X39" s="44" t="s">
        <v>10970</v>
      </c>
      <c r="Y39" s="44" t="s">
        <v>46</v>
      </c>
      <c r="Z39" s="44">
        <v>0</v>
      </c>
      <c r="AA39" s="44" t="s">
        <v>46</v>
      </c>
      <c r="AB39" s="44" t="s">
        <v>46</v>
      </c>
      <c r="AC39" s="44" t="s">
        <v>46</v>
      </c>
      <c r="AD39" s="44" t="s">
        <v>46</v>
      </c>
    </row>
    <row r="40" spans="1:30">
      <c r="A40" s="44" t="s">
        <v>10758</v>
      </c>
      <c r="B40" s="44" t="s">
        <v>10962</v>
      </c>
      <c r="C40" s="44" t="s">
        <v>10963</v>
      </c>
      <c r="D40" s="44" t="s">
        <v>10971</v>
      </c>
      <c r="E40" s="44" t="s">
        <v>10972</v>
      </c>
      <c r="F40" s="44" t="s">
        <v>10973</v>
      </c>
      <c r="G40" s="44" t="s">
        <v>10974</v>
      </c>
      <c r="H40" s="44" t="s">
        <v>38</v>
      </c>
      <c r="I40" s="44" t="s">
        <v>46</v>
      </c>
      <c r="J40" s="44" t="s">
        <v>46</v>
      </c>
      <c r="K40" s="44" t="s">
        <v>46</v>
      </c>
      <c r="L40" s="44" t="s">
        <v>46</v>
      </c>
      <c r="M40" s="44" t="s">
        <v>46</v>
      </c>
      <c r="N40" s="44" t="s">
        <v>46</v>
      </c>
      <c r="O40" s="44">
        <v>700</v>
      </c>
      <c r="P40" s="44">
        <v>599</v>
      </c>
      <c r="Q40" s="44" t="s">
        <v>46</v>
      </c>
      <c r="R40" s="44" t="s">
        <v>46</v>
      </c>
      <c r="S40" s="44" t="s">
        <v>46</v>
      </c>
      <c r="T40" s="44" t="s">
        <v>10968</v>
      </c>
      <c r="U40" s="44" t="s">
        <v>10969</v>
      </c>
      <c r="V40" s="44" t="s">
        <v>46</v>
      </c>
      <c r="W40" s="44" t="s">
        <v>46</v>
      </c>
      <c r="X40" s="44" t="s">
        <v>10970</v>
      </c>
      <c r="Y40" s="44" t="s">
        <v>46</v>
      </c>
      <c r="Z40" s="44">
        <v>0</v>
      </c>
      <c r="AA40" s="44" t="s">
        <v>46</v>
      </c>
      <c r="AB40" s="44" t="s">
        <v>46</v>
      </c>
      <c r="AC40" s="44" t="s">
        <v>46</v>
      </c>
      <c r="AD40" s="44" t="s">
        <v>46</v>
      </c>
    </row>
    <row r="41" spans="1:30">
      <c r="A41" s="44" t="s">
        <v>10758</v>
      </c>
      <c r="B41" s="44" t="s">
        <v>10962</v>
      </c>
      <c r="C41" s="44" t="s">
        <v>10963</v>
      </c>
      <c r="D41" s="44" t="s">
        <v>10975</v>
      </c>
      <c r="E41" s="44" t="s">
        <v>10976</v>
      </c>
      <c r="F41" s="44" t="s">
        <v>10977</v>
      </c>
      <c r="G41" s="44" t="s">
        <v>10978</v>
      </c>
      <c r="H41" s="44" t="s">
        <v>38</v>
      </c>
      <c r="I41" s="44" t="s">
        <v>46</v>
      </c>
      <c r="J41" s="44" t="s">
        <v>46</v>
      </c>
      <c r="K41" s="44" t="s">
        <v>46</v>
      </c>
      <c r="L41" s="44" t="s">
        <v>46</v>
      </c>
      <c r="M41" s="44" t="s">
        <v>46</v>
      </c>
      <c r="N41" s="44" t="s">
        <v>46</v>
      </c>
      <c r="O41" s="44">
        <v>700</v>
      </c>
      <c r="P41" s="44">
        <v>599</v>
      </c>
      <c r="Q41" s="44" t="s">
        <v>46</v>
      </c>
      <c r="R41" s="44" t="s">
        <v>46</v>
      </c>
      <c r="S41" s="44" t="s">
        <v>46</v>
      </c>
      <c r="T41" s="44" t="s">
        <v>10968</v>
      </c>
      <c r="U41" s="44" t="s">
        <v>10969</v>
      </c>
      <c r="V41" s="44" t="s">
        <v>46</v>
      </c>
      <c r="W41" s="44" t="s">
        <v>46</v>
      </c>
      <c r="X41" s="44" t="s">
        <v>10970</v>
      </c>
      <c r="Y41" s="44" t="s">
        <v>46</v>
      </c>
      <c r="Z41" s="44">
        <v>0</v>
      </c>
      <c r="AA41" s="44" t="s">
        <v>46</v>
      </c>
      <c r="AB41" s="44" t="s">
        <v>46</v>
      </c>
      <c r="AC41" s="44" t="s">
        <v>46</v>
      </c>
      <c r="AD41" s="44" t="s">
        <v>46</v>
      </c>
    </row>
    <row r="42" spans="1:30">
      <c r="A42" s="44" t="s">
        <v>10758</v>
      </c>
      <c r="B42" s="44" t="s">
        <v>10962</v>
      </c>
      <c r="C42" s="44" t="s">
        <v>10963</v>
      </c>
      <c r="D42" s="44" t="s">
        <v>10979</v>
      </c>
      <c r="E42" s="44" t="s">
        <v>10980</v>
      </c>
      <c r="F42" s="44" t="s">
        <v>10981</v>
      </c>
      <c r="G42" s="44" t="s">
        <v>10982</v>
      </c>
      <c r="H42" s="44" t="s">
        <v>38</v>
      </c>
      <c r="I42" s="44" t="s">
        <v>46</v>
      </c>
      <c r="J42" s="44" t="s">
        <v>46</v>
      </c>
      <c r="K42" s="44" t="s">
        <v>46</v>
      </c>
      <c r="L42" s="44" t="s">
        <v>46</v>
      </c>
      <c r="M42" s="44" t="s">
        <v>46</v>
      </c>
      <c r="N42" s="44" t="s">
        <v>46</v>
      </c>
      <c r="O42" s="44">
        <v>700</v>
      </c>
      <c r="P42" s="44">
        <v>599</v>
      </c>
      <c r="Q42" s="44" t="s">
        <v>46</v>
      </c>
      <c r="R42" s="44" t="s">
        <v>46</v>
      </c>
      <c r="S42" s="44" t="s">
        <v>46</v>
      </c>
      <c r="T42" s="44" t="s">
        <v>10968</v>
      </c>
      <c r="U42" s="44" t="s">
        <v>10969</v>
      </c>
      <c r="V42" s="44" t="s">
        <v>46</v>
      </c>
      <c r="W42" s="44" t="s">
        <v>46</v>
      </c>
      <c r="X42" s="44" t="s">
        <v>10970</v>
      </c>
      <c r="Y42" s="44" t="s">
        <v>46</v>
      </c>
      <c r="Z42" s="44">
        <v>0</v>
      </c>
      <c r="AA42" s="44" t="s">
        <v>46</v>
      </c>
      <c r="AB42" s="44" t="s">
        <v>46</v>
      </c>
      <c r="AC42" s="44" t="s">
        <v>46</v>
      </c>
      <c r="AD42" s="44" t="s">
        <v>46</v>
      </c>
    </row>
    <row r="43" spans="1:30">
      <c r="A43" s="44" t="s">
        <v>10758</v>
      </c>
      <c r="B43" s="44" t="s">
        <v>10962</v>
      </c>
      <c r="C43" s="44" t="s">
        <v>10963</v>
      </c>
      <c r="D43" s="44" t="s">
        <v>10983</v>
      </c>
      <c r="E43" s="44" t="s">
        <v>10984</v>
      </c>
      <c r="F43" s="44" t="s">
        <v>10985</v>
      </c>
      <c r="G43" s="44" t="s">
        <v>10986</v>
      </c>
      <c r="H43" s="44" t="s">
        <v>38</v>
      </c>
      <c r="I43" s="44" t="s">
        <v>46</v>
      </c>
      <c r="J43" s="44" t="s">
        <v>46</v>
      </c>
      <c r="K43" s="44" t="s">
        <v>46</v>
      </c>
      <c r="L43" s="44" t="s">
        <v>46</v>
      </c>
      <c r="M43" s="44" t="s">
        <v>46</v>
      </c>
      <c r="N43" s="44" t="s">
        <v>46</v>
      </c>
      <c r="O43" s="44">
        <v>700</v>
      </c>
      <c r="P43" s="44">
        <v>599</v>
      </c>
      <c r="Q43" s="44" t="s">
        <v>46</v>
      </c>
      <c r="R43" s="44" t="s">
        <v>46</v>
      </c>
      <c r="S43" s="44" t="s">
        <v>46</v>
      </c>
      <c r="T43" s="44" t="s">
        <v>10968</v>
      </c>
      <c r="U43" s="44" t="s">
        <v>10969</v>
      </c>
      <c r="V43" s="44" t="s">
        <v>46</v>
      </c>
      <c r="W43" s="44" t="s">
        <v>46</v>
      </c>
      <c r="X43" s="44" t="s">
        <v>10970</v>
      </c>
      <c r="Y43" s="44" t="s">
        <v>46</v>
      </c>
      <c r="Z43" s="44">
        <v>0</v>
      </c>
      <c r="AA43" s="44" t="s">
        <v>46</v>
      </c>
      <c r="AB43" s="44" t="s">
        <v>46</v>
      </c>
      <c r="AC43" s="44" t="s">
        <v>46</v>
      </c>
      <c r="AD43" s="44" t="s">
        <v>46</v>
      </c>
    </row>
    <row r="44" spans="1:30">
      <c r="A44" s="44" t="s">
        <v>10758</v>
      </c>
      <c r="B44" s="44" t="s">
        <v>10962</v>
      </c>
      <c r="C44" s="44" t="s">
        <v>10963</v>
      </c>
      <c r="D44" s="44" t="s">
        <v>10987</v>
      </c>
      <c r="E44" s="44" t="s">
        <v>10988</v>
      </c>
      <c r="F44" s="44" t="s">
        <v>10989</v>
      </c>
      <c r="G44" s="44" t="s">
        <v>10990</v>
      </c>
      <c r="H44" s="44" t="s">
        <v>38</v>
      </c>
      <c r="I44" s="44" t="s">
        <v>46</v>
      </c>
      <c r="J44" s="44" t="s">
        <v>46</v>
      </c>
      <c r="K44" s="44" t="s">
        <v>46</v>
      </c>
      <c r="L44" s="44" t="s">
        <v>46</v>
      </c>
      <c r="M44" s="44" t="s">
        <v>46</v>
      </c>
      <c r="N44" s="44" t="s">
        <v>46</v>
      </c>
      <c r="O44" s="44">
        <v>700</v>
      </c>
      <c r="P44" s="44">
        <v>599</v>
      </c>
      <c r="Q44" s="44" t="s">
        <v>46</v>
      </c>
      <c r="R44" s="44" t="s">
        <v>46</v>
      </c>
      <c r="S44" s="44" t="s">
        <v>46</v>
      </c>
      <c r="T44" s="44" t="s">
        <v>10968</v>
      </c>
      <c r="U44" s="44" t="s">
        <v>10969</v>
      </c>
      <c r="V44" s="44" t="s">
        <v>46</v>
      </c>
      <c r="W44" s="44" t="s">
        <v>46</v>
      </c>
      <c r="X44" s="44" t="s">
        <v>10970</v>
      </c>
      <c r="Y44" s="44" t="s">
        <v>46</v>
      </c>
      <c r="Z44" s="44">
        <v>0</v>
      </c>
      <c r="AA44" s="44" t="s">
        <v>46</v>
      </c>
      <c r="AB44" s="44" t="s">
        <v>46</v>
      </c>
      <c r="AC44" s="44" t="s">
        <v>46</v>
      </c>
      <c r="AD44" s="44" t="s">
        <v>46</v>
      </c>
    </row>
    <row r="45" spans="1:30">
      <c r="A45" s="44" t="s">
        <v>10758</v>
      </c>
      <c r="B45" s="44" t="s">
        <v>1293</v>
      </c>
      <c r="C45" s="44" t="s">
        <v>10991</v>
      </c>
      <c r="D45" s="44" t="s">
        <v>10992</v>
      </c>
      <c r="E45" s="44" t="s">
        <v>10993</v>
      </c>
      <c r="F45" s="44" t="s">
        <v>10994</v>
      </c>
      <c r="G45" s="44" t="s">
        <v>10995</v>
      </c>
      <c r="H45" s="44" t="s">
        <v>38</v>
      </c>
      <c r="I45" s="44" t="s">
        <v>46</v>
      </c>
      <c r="J45" s="44" t="s">
        <v>46</v>
      </c>
      <c r="K45" s="44" t="s">
        <v>287</v>
      </c>
      <c r="L45" s="44" t="s">
        <v>46</v>
      </c>
      <c r="M45" s="44" t="s">
        <v>10996</v>
      </c>
      <c r="N45" s="44" t="s">
        <v>44</v>
      </c>
      <c r="O45" s="44">
        <v>1990</v>
      </c>
      <c r="P45" s="44">
        <v>1490</v>
      </c>
      <c r="Q45" s="44" t="s">
        <v>46</v>
      </c>
      <c r="R45" s="44" t="s">
        <v>46</v>
      </c>
      <c r="S45" s="44" t="s">
        <v>46</v>
      </c>
      <c r="T45" s="44" t="s">
        <v>10997</v>
      </c>
      <c r="U45" s="44" t="s">
        <v>10823</v>
      </c>
      <c r="V45" s="44" t="s">
        <v>1519</v>
      </c>
      <c r="W45" s="44" t="s">
        <v>71</v>
      </c>
      <c r="X45" s="44" t="s">
        <v>10998</v>
      </c>
      <c r="Y45" s="44" t="s">
        <v>4445</v>
      </c>
      <c r="Z45" s="44">
        <v>0</v>
      </c>
      <c r="AA45" s="44" t="s">
        <v>46</v>
      </c>
      <c r="AB45" s="44" t="s">
        <v>46</v>
      </c>
      <c r="AC45" s="44" t="s">
        <v>46</v>
      </c>
      <c r="AD45" s="44" t="s">
        <v>46</v>
      </c>
    </row>
    <row r="46" spans="1:30">
      <c r="A46" s="44" t="s">
        <v>10758</v>
      </c>
      <c r="B46" s="44" t="s">
        <v>1293</v>
      </c>
      <c r="C46" s="44" t="s">
        <v>10999</v>
      </c>
      <c r="D46" s="44" t="s">
        <v>11000</v>
      </c>
      <c r="E46" s="44" t="s">
        <v>11001</v>
      </c>
      <c r="F46" s="44" t="s">
        <v>11002</v>
      </c>
      <c r="G46" s="44" t="s">
        <v>11003</v>
      </c>
      <c r="H46" s="44" t="s">
        <v>38</v>
      </c>
      <c r="I46" s="44" t="s">
        <v>46</v>
      </c>
      <c r="J46" s="44" t="s">
        <v>46</v>
      </c>
      <c r="K46" s="44" t="s">
        <v>2728</v>
      </c>
      <c r="L46" s="44" t="s">
        <v>46</v>
      </c>
      <c r="M46" s="44" t="s">
        <v>46</v>
      </c>
      <c r="N46" s="44" t="s">
        <v>46</v>
      </c>
      <c r="O46" s="44">
        <v>1199</v>
      </c>
      <c r="P46" s="44">
        <v>99999</v>
      </c>
      <c r="Q46" s="44" t="s">
        <v>46</v>
      </c>
      <c r="R46" s="44" t="s">
        <v>46</v>
      </c>
      <c r="S46" s="44" t="s">
        <v>46</v>
      </c>
      <c r="T46" s="44" t="s">
        <v>46</v>
      </c>
      <c r="U46" s="44" t="s">
        <v>46</v>
      </c>
      <c r="V46" s="44" t="s">
        <v>11004</v>
      </c>
      <c r="W46" s="44" t="s">
        <v>71</v>
      </c>
      <c r="X46" s="44" t="s">
        <v>11005</v>
      </c>
      <c r="Y46" s="44" t="s">
        <v>46</v>
      </c>
      <c r="Z46" s="44">
        <v>0</v>
      </c>
      <c r="AA46" s="44" t="s">
        <v>46</v>
      </c>
      <c r="AB46" s="44" t="s">
        <v>46</v>
      </c>
      <c r="AC46" s="44" t="s">
        <v>46</v>
      </c>
      <c r="AD46" s="44" t="s">
        <v>46</v>
      </c>
    </row>
    <row r="47" spans="1:30">
      <c r="A47" s="44" t="s">
        <v>10758</v>
      </c>
      <c r="B47" s="44" t="s">
        <v>1293</v>
      </c>
      <c r="C47" s="44" t="s">
        <v>11006</v>
      </c>
      <c r="D47" s="44" t="s">
        <v>11007</v>
      </c>
      <c r="E47" s="44" t="s">
        <v>11008</v>
      </c>
      <c r="F47" s="44" t="s">
        <v>11009</v>
      </c>
      <c r="G47" s="44" t="s">
        <v>11010</v>
      </c>
      <c r="H47" s="44" t="s">
        <v>38</v>
      </c>
      <c r="I47" s="44" t="s">
        <v>46</v>
      </c>
      <c r="J47" s="44" t="s">
        <v>46</v>
      </c>
      <c r="K47" s="44" t="s">
        <v>41</v>
      </c>
      <c r="L47" s="44" t="s">
        <v>46</v>
      </c>
      <c r="M47" s="44" t="s">
        <v>11011</v>
      </c>
      <c r="N47" s="44" t="s">
        <v>44</v>
      </c>
      <c r="O47" s="44">
        <v>1699</v>
      </c>
      <c r="P47" s="44">
        <v>1390</v>
      </c>
      <c r="Q47" s="44" t="s">
        <v>46</v>
      </c>
      <c r="R47" s="44" t="s">
        <v>46</v>
      </c>
      <c r="S47" s="44" t="s">
        <v>46</v>
      </c>
      <c r="T47" s="44" t="s">
        <v>11012</v>
      </c>
      <c r="U47" s="44" t="s">
        <v>46</v>
      </c>
      <c r="V47" s="44" t="s">
        <v>1399</v>
      </c>
      <c r="W47" s="44" t="s">
        <v>71</v>
      </c>
      <c r="X47" s="44" t="s">
        <v>11013</v>
      </c>
      <c r="Y47" s="44" t="s">
        <v>4445</v>
      </c>
      <c r="Z47" s="44">
        <v>0</v>
      </c>
      <c r="AA47" s="44" t="s">
        <v>46</v>
      </c>
      <c r="AB47" s="44" t="s">
        <v>46</v>
      </c>
      <c r="AC47" s="44" t="s">
        <v>46</v>
      </c>
      <c r="AD47" s="44" t="s">
        <v>46</v>
      </c>
    </row>
    <row r="48" spans="1:30">
      <c r="A48" s="44" t="s">
        <v>10758</v>
      </c>
      <c r="B48" s="44" t="s">
        <v>1293</v>
      </c>
      <c r="C48" s="44" t="s">
        <v>11014</v>
      </c>
      <c r="D48" s="44" t="s">
        <v>11015</v>
      </c>
      <c r="E48" s="44" t="s">
        <v>11016</v>
      </c>
      <c r="F48" s="44" t="s">
        <v>11017</v>
      </c>
      <c r="G48" s="44" t="s">
        <v>11018</v>
      </c>
      <c r="H48" s="44" t="s">
        <v>38</v>
      </c>
      <c r="I48" s="44" t="s">
        <v>46</v>
      </c>
      <c r="J48" s="44" t="s">
        <v>46</v>
      </c>
      <c r="K48" s="44" t="s">
        <v>183</v>
      </c>
      <c r="L48" s="44" t="s">
        <v>46</v>
      </c>
      <c r="M48" s="44" t="s">
        <v>11019</v>
      </c>
      <c r="N48" s="44" t="s">
        <v>44</v>
      </c>
      <c r="O48" s="44">
        <v>7000</v>
      </c>
      <c r="P48" s="44">
        <v>4850</v>
      </c>
      <c r="Q48" s="44" t="s">
        <v>46</v>
      </c>
      <c r="R48" s="44" t="s">
        <v>46</v>
      </c>
      <c r="S48" s="44" t="s">
        <v>46</v>
      </c>
      <c r="T48" s="44" t="s">
        <v>11020</v>
      </c>
      <c r="U48" s="44" t="s">
        <v>46</v>
      </c>
      <c r="V48" s="44" t="s">
        <v>1399</v>
      </c>
      <c r="W48" s="44" t="s">
        <v>71</v>
      </c>
      <c r="X48" s="44" t="s">
        <v>11021</v>
      </c>
      <c r="Y48" s="44" t="s">
        <v>11022</v>
      </c>
      <c r="Z48" s="44">
        <v>0</v>
      </c>
      <c r="AA48" s="44" t="s">
        <v>46</v>
      </c>
      <c r="AB48" s="44" t="s">
        <v>46</v>
      </c>
      <c r="AC48" s="44" t="s">
        <v>46</v>
      </c>
      <c r="AD48" s="44" t="s">
        <v>46</v>
      </c>
    </row>
    <row r="49" spans="1:30">
      <c r="A49" s="44" t="s">
        <v>10758</v>
      </c>
      <c r="B49" s="44" t="s">
        <v>1293</v>
      </c>
      <c r="C49" s="44" t="s">
        <v>11014</v>
      </c>
      <c r="D49" s="44" t="s">
        <v>11023</v>
      </c>
      <c r="E49" s="44" t="s">
        <v>11024</v>
      </c>
      <c r="F49" s="44" t="s">
        <v>11025</v>
      </c>
      <c r="G49" s="44" t="s">
        <v>11026</v>
      </c>
      <c r="H49" s="44" t="s">
        <v>38</v>
      </c>
      <c r="I49" s="44" t="s">
        <v>46</v>
      </c>
      <c r="J49" s="44" t="s">
        <v>46</v>
      </c>
      <c r="K49" s="44" t="s">
        <v>183</v>
      </c>
      <c r="L49" s="44" t="s">
        <v>46</v>
      </c>
      <c r="M49" s="44" t="s">
        <v>11019</v>
      </c>
      <c r="N49" s="44" t="s">
        <v>44</v>
      </c>
      <c r="O49" s="44">
        <v>8500</v>
      </c>
      <c r="P49" s="44">
        <v>5900</v>
      </c>
      <c r="Q49" s="44" t="s">
        <v>46</v>
      </c>
      <c r="R49" s="44" t="s">
        <v>46</v>
      </c>
      <c r="S49" s="44" t="s">
        <v>46</v>
      </c>
      <c r="T49" s="44" t="s">
        <v>11027</v>
      </c>
      <c r="U49" s="44" t="s">
        <v>46</v>
      </c>
      <c r="V49" s="44" t="s">
        <v>1399</v>
      </c>
      <c r="W49" s="44" t="s">
        <v>71</v>
      </c>
      <c r="X49" s="44" t="s">
        <v>11028</v>
      </c>
      <c r="Y49" s="44" t="s">
        <v>11022</v>
      </c>
      <c r="Z49" s="44">
        <v>0</v>
      </c>
      <c r="AA49" s="44" t="s">
        <v>46</v>
      </c>
      <c r="AB49" s="44" t="s">
        <v>46</v>
      </c>
      <c r="AC49" s="44" t="s">
        <v>46</v>
      </c>
      <c r="AD49" s="44" t="s">
        <v>46</v>
      </c>
    </row>
    <row r="50" spans="1:30">
      <c r="A50" s="44" t="s">
        <v>10758</v>
      </c>
      <c r="B50" s="44" t="s">
        <v>1293</v>
      </c>
      <c r="C50" s="44" t="s">
        <v>11014</v>
      </c>
      <c r="D50" s="44" t="s">
        <v>11029</v>
      </c>
      <c r="E50" s="44" t="s">
        <v>11030</v>
      </c>
      <c r="F50" s="44" t="s">
        <v>11031</v>
      </c>
      <c r="G50" s="44" t="s">
        <v>11032</v>
      </c>
      <c r="H50" s="44" t="s">
        <v>38</v>
      </c>
      <c r="I50" s="44" t="s">
        <v>46</v>
      </c>
      <c r="J50" s="44" t="s">
        <v>46</v>
      </c>
      <c r="K50" s="44" t="s">
        <v>183</v>
      </c>
      <c r="L50" s="44" t="s">
        <v>46</v>
      </c>
      <c r="M50" s="44" t="s">
        <v>11033</v>
      </c>
      <c r="N50" s="44" t="s">
        <v>44</v>
      </c>
      <c r="O50" s="44">
        <v>9500</v>
      </c>
      <c r="P50" s="44">
        <v>6600</v>
      </c>
      <c r="Q50" s="44" t="s">
        <v>46</v>
      </c>
      <c r="R50" s="44" t="s">
        <v>46</v>
      </c>
      <c r="S50" s="44" t="s">
        <v>46</v>
      </c>
      <c r="T50" s="44" t="s">
        <v>11027</v>
      </c>
      <c r="U50" s="44" t="s">
        <v>46</v>
      </c>
      <c r="V50" s="44" t="s">
        <v>1399</v>
      </c>
      <c r="W50" s="44" t="s">
        <v>71</v>
      </c>
      <c r="X50" s="44" t="s">
        <v>11034</v>
      </c>
      <c r="Y50" s="44" t="s">
        <v>11022</v>
      </c>
      <c r="Z50" s="44">
        <v>0</v>
      </c>
      <c r="AA50" s="44" t="s">
        <v>46</v>
      </c>
      <c r="AB50" s="44" t="s">
        <v>46</v>
      </c>
      <c r="AC50" s="44" t="s">
        <v>46</v>
      </c>
      <c r="AD50" s="44" t="s">
        <v>46</v>
      </c>
    </row>
    <row r="51" spans="1:30">
      <c r="A51" s="44" t="s">
        <v>10758</v>
      </c>
      <c r="B51" s="44" t="s">
        <v>1293</v>
      </c>
      <c r="C51" s="44" t="s">
        <v>11014</v>
      </c>
      <c r="D51" s="44" t="s">
        <v>11035</v>
      </c>
      <c r="E51" s="44" t="s">
        <v>11036</v>
      </c>
      <c r="F51" s="44" t="s">
        <v>11037</v>
      </c>
      <c r="G51" s="44" t="s">
        <v>11038</v>
      </c>
      <c r="H51" s="44" t="s">
        <v>38</v>
      </c>
      <c r="I51" s="44" t="s">
        <v>46</v>
      </c>
      <c r="J51" s="44" t="s">
        <v>46</v>
      </c>
      <c r="K51" s="44" t="s">
        <v>11039</v>
      </c>
      <c r="L51" s="44" t="s">
        <v>46</v>
      </c>
      <c r="M51" s="44" t="s">
        <v>11019</v>
      </c>
      <c r="N51" s="44" t="s">
        <v>44</v>
      </c>
      <c r="O51" s="44">
        <v>7000</v>
      </c>
      <c r="P51" s="44">
        <v>4850</v>
      </c>
      <c r="Q51" s="44" t="s">
        <v>46</v>
      </c>
      <c r="R51" s="44" t="s">
        <v>46</v>
      </c>
      <c r="S51" s="44" t="s">
        <v>46</v>
      </c>
      <c r="T51" s="44" t="s">
        <v>11020</v>
      </c>
      <c r="U51" s="44" t="s">
        <v>46</v>
      </c>
      <c r="V51" s="44" t="s">
        <v>1399</v>
      </c>
      <c r="W51" s="44" t="s">
        <v>71</v>
      </c>
      <c r="X51" s="44" t="s">
        <v>11021</v>
      </c>
      <c r="Y51" s="44" t="s">
        <v>11022</v>
      </c>
      <c r="Z51" s="44">
        <v>0</v>
      </c>
      <c r="AA51" s="44" t="s">
        <v>46</v>
      </c>
      <c r="AB51" s="44" t="s">
        <v>46</v>
      </c>
      <c r="AC51" s="44" t="s">
        <v>46</v>
      </c>
      <c r="AD51" s="44" t="s">
        <v>46</v>
      </c>
    </row>
    <row r="52" spans="1:30">
      <c r="A52" s="44" t="s">
        <v>10758</v>
      </c>
      <c r="B52" s="44" t="s">
        <v>1293</v>
      </c>
      <c r="C52" s="44" t="s">
        <v>11014</v>
      </c>
      <c r="D52" s="44" t="s">
        <v>11040</v>
      </c>
      <c r="E52" s="44" t="s">
        <v>11041</v>
      </c>
      <c r="F52" s="44" t="s">
        <v>11042</v>
      </c>
      <c r="G52" s="44" t="s">
        <v>11043</v>
      </c>
      <c r="H52" s="44" t="s">
        <v>38</v>
      </c>
      <c r="I52" s="44" t="s">
        <v>46</v>
      </c>
      <c r="J52" s="44" t="s">
        <v>46</v>
      </c>
      <c r="K52" s="44" t="s">
        <v>11039</v>
      </c>
      <c r="L52" s="44" t="s">
        <v>46</v>
      </c>
      <c r="M52" s="44" t="s">
        <v>11019</v>
      </c>
      <c r="N52" s="44" t="s">
        <v>44</v>
      </c>
      <c r="O52" s="44">
        <v>8500</v>
      </c>
      <c r="P52" s="44">
        <v>5900</v>
      </c>
      <c r="Q52" s="44" t="s">
        <v>46</v>
      </c>
      <c r="R52" s="44" t="s">
        <v>46</v>
      </c>
      <c r="S52" s="44" t="s">
        <v>46</v>
      </c>
      <c r="T52" s="44" t="s">
        <v>11027</v>
      </c>
      <c r="U52" s="44" t="s">
        <v>46</v>
      </c>
      <c r="V52" s="44" t="s">
        <v>1399</v>
      </c>
      <c r="W52" s="44" t="s">
        <v>71</v>
      </c>
      <c r="X52" s="44" t="s">
        <v>11028</v>
      </c>
      <c r="Y52" s="44" t="s">
        <v>11022</v>
      </c>
      <c r="Z52" s="44">
        <v>0</v>
      </c>
      <c r="AA52" s="44" t="s">
        <v>46</v>
      </c>
      <c r="AB52" s="44" t="s">
        <v>46</v>
      </c>
      <c r="AC52" s="44" t="s">
        <v>46</v>
      </c>
      <c r="AD52" s="44" t="s">
        <v>46</v>
      </c>
    </row>
    <row r="53" spans="1:30">
      <c r="A53" s="44" t="s">
        <v>10758</v>
      </c>
      <c r="B53" s="44" t="s">
        <v>1293</v>
      </c>
      <c r="C53" s="44" t="s">
        <v>11014</v>
      </c>
      <c r="D53" s="44" t="s">
        <v>11044</v>
      </c>
      <c r="E53" s="44" t="s">
        <v>11045</v>
      </c>
      <c r="F53" s="44" t="s">
        <v>11046</v>
      </c>
      <c r="G53" s="44" t="s">
        <v>11047</v>
      </c>
      <c r="H53" s="44" t="s">
        <v>38</v>
      </c>
      <c r="I53" s="44" t="s">
        <v>46</v>
      </c>
      <c r="J53" s="44" t="s">
        <v>46</v>
      </c>
      <c r="K53" s="44" t="s">
        <v>11039</v>
      </c>
      <c r="L53" s="44" t="s">
        <v>46</v>
      </c>
      <c r="M53" s="44" t="s">
        <v>11033</v>
      </c>
      <c r="N53" s="44" t="s">
        <v>44</v>
      </c>
      <c r="O53" s="44">
        <v>9500</v>
      </c>
      <c r="P53" s="44">
        <v>6600</v>
      </c>
      <c r="Q53" s="44" t="s">
        <v>46</v>
      </c>
      <c r="R53" s="44" t="s">
        <v>46</v>
      </c>
      <c r="S53" s="44" t="s">
        <v>46</v>
      </c>
      <c r="T53" s="44" t="s">
        <v>11027</v>
      </c>
      <c r="U53" s="44" t="s">
        <v>46</v>
      </c>
      <c r="V53" s="44" t="s">
        <v>1399</v>
      </c>
      <c r="W53" s="44" t="s">
        <v>71</v>
      </c>
      <c r="X53" s="44" t="s">
        <v>11034</v>
      </c>
      <c r="Y53" s="44" t="s">
        <v>11022</v>
      </c>
      <c r="Z53" s="44">
        <v>0</v>
      </c>
      <c r="AA53" s="44" t="s">
        <v>46</v>
      </c>
      <c r="AB53" s="44" t="s">
        <v>46</v>
      </c>
      <c r="AC53" s="44" t="s">
        <v>46</v>
      </c>
      <c r="AD53" s="44" t="s">
        <v>46</v>
      </c>
    </row>
    <row r="54" spans="1:30">
      <c r="A54" s="44" t="s">
        <v>10758</v>
      </c>
      <c r="B54" s="44" t="s">
        <v>1293</v>
      </c>
      <c r="C54" s="44" t="s">
        <v>11014</v>
      </c>
      <c r="D54" s="44" t="s">
        <v>11048</v>
      </c>
      <c r="E54" s="44" t="s">
        <v>11049</v>
      </c>
      <c r="F54" s="44" t="s">
        <v>11050</v>
      </c>
      <c r="G54" s="44" t="s">
        <v>11051</v>
      </c>
      <c r="H54" s="44" t="s">
        <v>38</v>
      </c>
      <c r="I54" s="44" t="s">
        <v>46</v>
      </c>
      <c r="J54" s="44" t="s">
        <v>46</v>
      </c>
      <c r="K54" s="44" t="s">
        <v>456</v>
      </c>
      <c r="L54" s="44" t="s">
        <v>46</v>
      </c>
      <c r="M54" s="44" t="s">
        <v>11019</v>
      </c>
      <c r="N54" s="44" t="s">
        <v>44</v>
      </c>
      <c r="O54" s="44">
        <v>7000</v>
      </c>
      <c r="P54" s="44">
        <v>4850</v>
      </c>
      <c r="Q54" s="44" t="s">
        <v>46</v>
      </c>
      <c r="R54" s="44" t="s">
        <v>46</v>
      </c>
      <c r="S54" s="44" t="s">
        <v>46</v>
      </c>
      <c r="T54" s="44" t="s">
        <v>11020</v>
      </c>
      <c r="U54" s="44" t="s">
        <v>46</v>
      </c>
      <c r="V54" s="44" t="s">
        <v>1399</v>
      </c>
      <c r="W54" s="44" t="s">
        <v>71</v>
      </c>
      <c r="X54" s="44" t="s">
        <v>11021</v>
      </c>
      <c r="Y54" s="44" t="s">
        <v>11022</v>
      </c>
      <c r="Z54" s="44">
        <v>0</v>
      </c>
      <c r="AA54" s="44" t="s">
        <v>46</v>
      </c>
      <c r="AB54" s="44" t="s">
        <v>46</v>
      </c>
      <c r="AC54" s="44" t="s">
        <v>46</v>
      </c>
      <c r="AD54" s="44" t="s">
        <v>46</v>
      </c>
    </row>
    <row r="55" spans="1:30">
      <c r="A55" s="44" t="s">
        <v>10758</v>
      </c>
      <c r="B55" s="44" t="s">
        <v>1293</v>
      </c>
      <c r="C55" s="44" t="s">
        <v>11014</v>
      </c>
      <c r="D55" s="44" t="s">
        <v>11052</v>
      </c>
      <c r="E55" s="44" t="s">
        <v>11053</v>
      </c>
      <c r="F55" s="44" t="s">
        <v>11054</v>
      </c>
      <c r="G55" s="44" t="s">
        <v>11055</v>
      </c>
      <c r="H55" s="44" t="s">
        <v>38</v>
      </c>
      <c r="I55" s="44" t="s">
        <v>46</v>
      </c>
      <c r="J55" s="44" t="s">
        <v>46</v>
      </c>
      <c r="K55" s="44" t="s">
        <v>456</v>
      </c>
      <c r="L55" s="44" t="s">
        <v>46</v>
      </c>
      <c r="M55" s="44" t="s">
        <v>11019</v>
      </c>
      <c r="N55" s="44" t="s">
        <v>44</v>
      </c>
      <c r="O55" s="44">
        <v>8500</v>
      </c>
      <c r="P55" s="44">
        <v>5900</v>
      </c>
      <c r="Q55" s="44" t="s">
        <v>46</v>
      </c>
      <c r="R55" s="44" t="s">
        <v>46</v>
      </c>
      <c r="S55" s="44" t="s">
        <v>46</v>
      </c>
      <c r="T55" s="44" t="s">
        <v>11027</v>
      </c>
      <c r="U55" s="44" t="s">
        <v>46</v>
      </c>
      <c r="V55" s="44" t="s">
        <v>1399</v>
      </c>
      <c r="W55" s="44" t="s">
        <v>71</v>
      </c>
      <c r="X55" s="44" t="s">
        <v>11028</v>
      </c>
      <c r="Y55" s="44" t="s">
        <v>11022</v>
      </c>
      <c r="Z55" s="44">
        <v>0</v>
      </c>
      <c r="AA55" s="44" t="s">
        <v>46</v>
      </c>
      <c r="AB55" s="44" t="s">
        <v>46</v>
      </c>
      <c r="AC55" s="44" t="s">
        <v>46</v>
      </c>
      <c r="AD55" s="44" t="s">
        <v>46</v>
      </c>
    </row>
    <row r="56" spans="1:30">
      <c r="A56" s="44" t="s">
        <v>10758</v>
      </c>
      <c r="B56" s="44" t="s">
        <v>1293</v>
      </c>
      <c r="C56" s="44" t="s">
        <v>11014</v>
      </c>
      <c r="D56" s="44" t="s">
        <v>11056</v>
      </c>
      <c r="E56" s="44" t="s">
        <v>11057</v>
      </c>
      <c r="F56" s="44" t="s">
        <v>11058</v>
      </c>
      <c r="G56" s="44" t="s">
        <v>11059</v>
      </c>
      <c r="H56" s="44" t="s">
        <v>38</v>
      </c>
      <c r="I56" s="44" t="s">
        <v>46</v>
      </c>
      <c r="J56" s="44" t="s">
        <v>46</v>
      </c>
      <c r="K56" s="44" t="s">
        <v>456</v>
      </c>
      <c r="L56" s="44" t="s">
        <v>46</v>
      </c>
      <c r="M56" s="44" t="s">
        <v>11033</v>
      </c>
      <c r="N56" s="44" t="s">
        <v>44</v>
      </c>
      <c r="O56" s="44">
        <v>9500</v>
      </c>
      <c r="P56" s="44">
        <v>6600</v>
      </c>
      <c r="Q56" s="44" t="s">
        <v>46</v>
      </c>
      <c r="R56" s="44" t="s">
        <v>46</v>
      </c>
      <c r="S56" s="44" t="s">
        <v>46</v>
      </c>
      <c r="T56" s="44" t="s">
        <v>11027</v>
      </c>
      <c r="U56" s="44" t="s">
        <v>46</v>
      </c>
      <c r="V56" s="44" t="s">
        <v>1399</v>
      </c>
      <c r="W56" s="44" t="s">
        <v>71</v>
      </c>
      <c r="X56" s="44" t="s">
        <v>11034</v>
      </c>
      <c r="Y56" s="44" t="s">
        <v>11022</v>
      </c>
      <c r="Z56" s="44">
        <v>0</v>
      </c>
      <c r="AA56" s="44" t="s">
        <v>46</v>
      </c>
      <c r="AB56" s="44" t="s">
        <v>46</v>
      </c>
      <c r="AC56" s="44" t="s">
        <v>46</v>
      </c>
      <c r="AD56" s="44" t="s">
        <v>46</v>
      </c>
    </row>
    <row r="57" spans="1:30">
      <c r="A57" s="44" t="s">
        <v>10758</v>
      </c>
      <c r="B57" s="44" t="s">
        <v>1293</v>
      </c>
      <c r="C57" s="44" t="s">
        <v>11014</v>
      </c>
      <c r="D57" s="44" t="s">
        <v>11060</v>
      </c>
      <c r="E57" s="44" t="s">
        <v>11061</v>
      </c>
      <c r="F57" s="44" t="s">
        <v>11062</v>
      </c>
      <c r="G57" s="44" t="s">
        <v>11063</v>
      </c>
      <c r="H57" s="44" t="s">
        <v>38</v>
      </c>
      <c r="I57" s="44" t="s">
        <v>46</v>
      </c>
      <c r="J57" s="44" t="s">
        <v>46</v>
      </c>
      <c r="K57" s="44" t="s">
        <v>11064</v>
      </c>
      <c r="L57" s="44" t="s">
        <v>46</v>
      </c>
      <c r="M57" s="44" t="s">
        <v>11019</v>
      </c>
      <c r="N57" s="44" t="s">
        <v>44</v>
      </c>
      <c r="O57" s="44">
        <v>7000</v>
      </c>
      <c r="P57" s="44">
        <v>4850</v>
      </c>
      <c r="Q57" s="44" t="s">
        <v>46</v>
      </c>
      <c r="R57" s="44" t="s">
        <v>46</v>
      </c>
      <c r="S57" s="44" t="s">
        <v>46</v>
      </c>
      <c r="T57" s="44" t="s">
        <v>11020</v>
      </c>
      <c r="U57" s="44" t="s">
        <v>46</v>
      </c>
      <c r="V57" s="44" t="s">
        <v>1399</v>
      </c>
      <c r="W57" s="44" t="s">
        <v>71</v>
      </c>
      <c r="X57" s="44" t="s">
        <v>11021</v>
      </c>
      <c r="Y57" s="44" t="s">
        <v>11022</v>
      </c>
      <c r="Z57" s="44">
        <v>0</v>
      </c>
      <c r="AA57" s="44" t="s">
        <v>46</v>
      </c>
      <c r="AB57" s="44" t="s">
        <v>46</v>
      </c>
      <c r="AC57" s="44" t="s">
        <v>46</v>
      </c>
      <c r="AD57" s="44" t="s">
        <v>46</v>
      </c>
    </row>
    <row r="58" spans="1:30">
      <c r="A58" s="44" t="s">
        <v>10758</v>
      </c>
      <c r="B58" s="44" t="s">
        <v>1293</v>
      </c>
      <c r="C58" s="44" t="s">
        <v>11014</v>
      </c>
      <c r="D58" s="44" t="s">
        <v>11065</v>
      </c>
      <c r="E58" s="44" t="s">
        <v>11066</v>
      </c>
      <c r="F58" s="44" t="s">
        <v>11067</v>
      </c>
      <c r="G58" s="44" t="s">
        <v>11068</v>
      </c>
      <c r="H58" s="44" t="s">
        <v>38</v>
      </c>
      <c r="I58" s="44" t="s">
        <v>46</v>
      </c>
      <c r="J58" s="44" t="s">
        <v>46</v>
      </c>
      <c r="K58" s="44" t="s">
        <v>11064</v>
      </c>
      <c r="L58" s="44" t="s">
        <v>46</v>
      </c>
      <c r="M58" s="44" t="s">
        <v>11019</v>
      </c>
      <c r="N58" s="44" t="s">
        <v>44</v>
      </c>
      <c r="O58" s="44">
        <v>8500</v>
      </c>
      <c r="P58" s="44">
        <v>5900</v>
      </c>
      <c r="Q58" s="44" t="s">
        <v>46</v>
      </c>
      <c r="R58" s="44" t="s">
        <v>46</v>
      </c>
      <c r="S58" s="44" t="s">
        <v>46</v>
      </c>
      <c r="T58" s="44" t="s">
        <v>11027</v>
      </c>
      <c r="U58" s="44" t="s">
        <v>46</v>
      </c>
      <c r="V58" s="44" t="s">
        <v>1399</v>
      </c>
      <c r="W58" s="44" t="s">
        <v>71</v>
      </c>
      <c r="X58" s="44" t="s">
        <v>11028</v>
      </c>
      <c r="Y58" s="44" t="s">
        <v>11022</v>
      </c>
      <c r="Z58" s="44">
        <v>0</v>
      </c>
      <c r="AA58" s="44" t="s">
        <v>46</v>
      </c>
      <c r="AB58" s="44" t="s">
        <v>46</v>
      </c>
      <c r="AC58" s="44" t="s">
        <v>46</v>
      </c>
      <c r="AD58" s="44" t="s">
        <v>46</v>
      </c>
    </row>
    <row r="59" spans="1:30">
      <c r="A59" s="44" t="s">
        <v>10758</v>
      </c>
      <c r="B59" s="44" t="s">
        <v>1293</v>
      </c>
      <c r="C59" s="44" t="s">
        <v>11014</v>
      </c>
      <c r="D59" s="44" t="s">
        <v>11069</v>
      </c>
      <c r="E59" s="44" t="s">
        <v>11070</v>
      </c>
      <c r="F59" s="44" t="s">
        <v>11071</v>
      </c>
      <c r="G59" s="44" t="s">
        <v>11072</v>
      </c>
      <c r="H59" s="44" t="s">
        <v>38</v>
      </c>
      <c r="I59" s="44" t="s">
        <v>46</v>
      </c>
      <c r="J59" s="44" t="s">
        <v>46</v>
      </c>
      <c r="K59" s="44" t="s">
        <v>11064</v>
      </c>
      <c r="L59" s="44" t="s">
        <v>46</v>
      </c>
      <c r="M59" s="44" t="s">
        <v>11033</v>
      </c>
      <c r="N59" s="44" t="s">
        <v>44</v>
      </c>
      <c r="O59" s="44">
        <v>9500</v>
      </c>
      <c r="P59" s="44">
        <v>6600</v>
      </c>
      <c r="Q59" s="44" t="s">
        <v>46</v>
      </c>
      <c r="R59" s="44" t="s">
        <v>46</v>
      </c>
      <c r="S59" s="44" t="s">
        <v>46</v>
      </c>
      <c r="T59" s="44" t="s">
        <v>11027</v>
      </c>
      <c r="U59" s="44" t="s">
        <v>46</v>
      </c>
      <c r="V59" s="44" t="s">
        <v>1399</v>
      </c>
      <c r="W59" s="44" t="s">
        <v>71</v>
      </c>
      <c r="X59" s="44" t="s">
        <v>11034</v>
      </c>
      <c r="Y59" s="44" t="s">
        <v>11022</v>
      </c>
      <c r="Z59" s="44">
        <v>0</v>
      </c>
      <c r="AA59" s="44" t="s">
        <v>46</v>
      </c>
      <c r="AB59" s="44" t="s">
        <v>46</v>
      </c>
      <c r="AC59" s="44" t="s">
        <v>46</v>
      </c>
      <c r="AD59" s="44" t="s">
        <v>46</v>
      </c>
    </row>
    <row r="60" spans="1:30">
      <c r="A60" s="44" t="s">
        <v>10758</v>
      </c>
      <c r="B60" s="44" t="s">
        <v>11073</v>
      </c>
      <c r="C60" s="44" t="s">
        <v>11074</v>
      </c>
      <c r="D60" s="44" t="s">
        <v>11075</v>
      </c>
      <c r="E60" s="44" t="s">
        <v>11076</v>
      </c>
      <c r="F60" s="44" t="s">
        <v>11077</v>
      </c>
      <c r="G60" s="44" t="s">
        <v>11078</v>
      </c>
      <c r="H60" s="44" t="s">
        <v>38</v>
      </c>
      <c r="I60" s="44" t="s">
        <v>46</v>
      </c>
      <c r="J60" s="44" t="s">
        <v>46</v>
      </c>
      <c r="K60" s="44" t="s">
        <v>46</v>
      </c>
      <c r="L60" s="44" t="s">
        <v>11079</v>
      </c>
      <c r="M60" s="44" t="s">
        <v>46</v>
      </c>
      <c r="N60" s="44" t="s">
        <v>949</v>
      </c>
      <c r="O60" s="44">
        <v>798</v>
      </c>
      <c r="P60" s="44">
        <v>458</v>
      </c>
      <c r="Q60" s="44" t="s">
        <v>46</v>
      </c>
      <c r="R60" s="44" t="s">
        <v>46</v>
      </c>
      <c r="S60" s="44" t="s">
        <v>46</v>
      </c>
      <c r="T60" s="44" t="s">
        <v>11080</v>
      </c>
      <c r="U60" s="44" t="s">
        <v>11081</v>
      </c>
      <c r="V60" s="44" t="s">
        <v>11082</v>
      </c>
      <c r="W60" s="44" t="s">
        <v>71</v>
      </c>
      <c r="X60" s="44" t="s">
        <v>11083</v>
      </c>
      <c r="Y60" s="44" t="s">
        <v>46</v>
      </c>
      <c r="Z60" s="44" t="s">
        <v>46</v>
      </c>
      <c r="AA60" s="44" t="s">
        <v>46</v>
      </c>
      <c r="AB60" s="44" t="s">
        <v>46</v>
      </c>
      <c r="AC60" s="44" t="s">
        <v>46</v>
      </c>
      <c r="AD60" s="44" t="s">
        <v>46</v>
      </c>
    </row>
    <row r="61" spans="1:30">
      <c r="A61" s="44" t="s">
        <v>10758</v>
      </c>
      <c r="B61" s="44" t="s">
        <v>11073</v>
      </c>
      <c r="C61" s="44" t="s">
        <v>11074</v>
      </c>
      <c r="D61" s="44" t="s">
        <v>11084</v>
      </c>
      <c r="E61" s="44" t="s">
        <v>11085</v>
      </c>
      <c r="F61" s="44" t="s">
        <v>11086</v>
      </c>
      <c r="G61" s="44" t="s">
        <v>11087</v>
      </c>
      <c r="H61" s="44" t="s">
        <v>38</v>
      </c>
      <c r="I61" s="44" t="s">
        <v>46</v>
      </c>
      <c r="J61" s="44" t="s">
        <v>46</v>
      </c>
      <c r="K61" s="44" t="s">
        <v>46</v>
      </c>
      <c r="L61" s="44" t="s">
        <v>11079</v>
      </c>
      <c r="M61" s="44" t="s">
        <v>46</v>
      </c>
      <c r="N61" s="44" t="s">
        <v>949</v>
      </c>
      <c r="O61" s="44">
        <v>798</v>
      </c>
      <c r="P61" s="44">
        <v>458</v>
      </c>
      <c r="Q61" s="44" t="s">
        <v>46</v>
      </c>
      <c r="R61" s="44" t="s">
        <v>46</v>
      </c>
      <c r="S61" s="44" t="s">
        <v>46</v>
      </c>
      <c r="T61" s="44" t="s">
        <v>11080</v>
      </c>
      <c r="U61" s="44" t="s">
        <v>11081</v>
      </c>
      <c r="V61" s="44" t="s">
        <v>11082</v>
      </c>
      <c r="W61" s="44" t="s">
        <v>71</v>
      </c>
      <c r="X61" s="44" t="s">
        <v>11083</v>
      </c>
      <c r="Y61" s="44" t="s">
        <v>46</v>
      </c>
      <c r="Z61" s="44" t="s">
        <v>46</v>
      </c>
      <c r="AA61" s="44" t="s">
        <v>46</v>
      </c>
      <c r="AB61" s="44" t="s">
        <v>46</v>
      </c>
      <c r="AC61" s="44" t="s">
        <v>46</v>
      </c>
      <c r="AD61" s="44" t="s">
        <v>46</v>
      </c>
    </row>
    <row r="62" spans="1:30">
      <c r="A62" s="44" t="s">
        <v>10758</v>
      </c>
      <c r="B62" s="44" t="s">
        <v>11073</v>
      </c>
      <c r="C62" s="44" t="s">
        <v>11088</v>
      </c>
      <c r="D62" s="44" t="s">
        <v>11089</v>
      </c>
      <c r="E62" s="44" t="s">
        <v>11090</v>
      </c>
      <c r="F62" s="44" t="s">
        <v>11091</v>
      </c>
      <c r="G62" s="44" t="s">
        <v>11092</v>
      </c>
      <c r="H62" s="44" t="s">
        <v>38</v>
      </c>
      <c r="I62" s="44" t="s">
        <v>46</v>
      </c>
      <c r="J62" s="44" t="s">
        <v>46</v>
      </c>
      <c r="K62" s="44" t="s">
        <v>46</v>
      </c>
      <c r="L62" s="44" t="s">
        <v>11093</v>
      </c>
      <c r="M62" s="44" t="s">
        <v>46</v>
      </c>
      <c r="N62" s="44" t="s">
        <v>1029</v>
      </c>
      <c r="O62" s="44">
        <v>590</v>
      </c>
      <c r="P62" s="44">
        <v>215</v>
      </c>
      <c r="Q62" s="44" t="s">
        <v>46</v>
      </c>
      <c r="R62" s="44" t="s">
        <v>46</v>
      </c>
      <c r="S62" s="44" t="s">
        <v>46</v>
      </c>
      <c r="T62" s="44" t="s">
        <v>11094</v>
      </c>
      <c r="U62" s="44" t="s">
        <v>10969</v>
      </c>
      <c r="V62" s="44" t="s">
        <v>11082</v>
      </c>
      <c r="W62" s="44" t="s">
        <v>71</v>
      </c>
      <c r="X62" s="44" t="s">
        <v>11095</v>
      </c>
      <c r="Y62" s="44" t="s">
        <v>46</v>
      </c>
      <c r="Z62" s="44" t="s">
        <v>46</v>
      </c>
      <c r="AA62" s="44" t="s">
        <v>46</v>
      </c>
      <c r="AB62" s="44" t="s">
        <v>46</v>
      </c>
      <c r="AC62" s="44" t="s">
        <v>46</v>
      </c>
      <c r="AD62" s="44" t="s">
        <v>46</v>
      </c>
    </row>
    <row r="63" spans="1:30">
      <c r="A63" s="44" t="s">
        <v>10758</v>
      </c>
      <c r="B63" s="44" t="s">
        <v>11073</v>
      </c>
      <c r="C63" s="44" t="s">
        <v>11088</v>
      </c>
      <c r="D63" s="44" t="s">
        <v>11096</v>
      </c>
      <c r="E63" s="44" t="s">
        <v>11097</v>
      </c>
      <c r="F63" s="44" t="s">
        <v>11098</v>
      </c>
      <c r="G63" s="44" t="s">
        <v>11099</v>
      </c>
      <c r="H63" s="44" t="s">
        <v>38</v>
      </c>
      <c r="I63" s="44" t="s">
        <v>46</v>
      </c>
      <c r="J63" s="44" t="s">
        <v>46</v>
      </c>
      <c r="K63" s="44" t="s">
        <v>46</v>
      </c>
      <c r="L63" s="44" t="s">
        <v>11093</v>
      </c>
      <c r="M63" s="44" t="s">
        <v>46</v>
      </c>
      <c r="N63" s="44" t="s">
        <v>1029</v>
      </c>
      <c r="O63" s="44">
        <v>590</v>
      </c>
      <c r="P63" s="44">
        <v>215</v>
      </c>
      <c r="Q63" s="44" t="s">
        <v>46</v>
      </c>
      <c r="R63" s="44" t="s">
        <v>46</v>
      </c>
      <c r="S63" s="44" t="s">
        <v>46</v>
      </c>
      <c r="T63" s="44" t="s">
        <v>11094</v>
      </c>
      <c r="U63" s="44" t="s">
        <v>10969</v>
      </c>
      <c r="V63" s="44" t="s">
        <v>11082</v>
      </c>
      <c r="W63" s="44" t="s">
        <v>71</v>
      </c>
      <c r="X63" s="44" t="s">
        <v>11095</v>
      </c>
      <c r="Y63" s="44" t="s">
        <v>46</v>
      </c>
      <c r="Z63" s="44" t="s">
        <v>46</v>
      </c>
      <c r="AA63" s="44" t="s">
        <v>46</v>
      </c>
      <c r="AB63" s="44" t="s">
        <v>46</v>
      </c>
      <c r="AC63" s="44" t="s">
        <v>46</v>
      </c>
      <c r="AD63" s="44" t="s">
        <v>46</v>
      </c>
    </row>
    <row r="64" spans="1:30">
      <c r="A64" s="44" t="s">
        <v>10758</v>
      </c>
      <c r="B64" s="44" t="s">
        <v>11073</v>
      </c>
      <c r="C64" s="44" t="s">
        <v>11088</v>
      </c>
      <c r="D64" s="44" t="s">
        <v>11100</v>
      </c>
      <c r="E64" s="44" t="s">
        <v>11101</v>
      </c>
      <c r="F64" s="44" t="s">
        <v>11102</v>
      </c>
      <c r="G64" s="44" t="s">
        <v>11103</v>
      </c>
      <c r="H64" s="44" t="s">
        <v>38</v>
      </c>
      <c r="I64" s="44" t="s">
        <v>46</v>
      </c>
      <c r="J64" s="44" t="s">
        <v>46</v>
      </c>
      <c r="K64" s="44" t="s">
        <v>46</v>
      </c>
      <c r="L64" s="44" t="s">
        <v>11093</v>
      </c>
      <c r="M64" s="44" t="s">
        <v>46</v>
      </c>
      <c r="N64" s="44" t="s">
        <v>1029</v>
      </c>
      <c r="O64" s="44">
        <v>590</v>
      </c>
      <c r="P64" s="44">
        <v>215</v>
      </c>
      <c r="Q64" s="44" t="s">
        <v>46</v>
      </c>
      <c r="R64" s="44" t="s">
        <v>46</v>
      </c>
      <c r="S64" s="44" t="s">
        <v>46</v>
      </c>
      <c r="T64" s="44" t="s">
        <v>11094</v>
      </c>
      <c r="U64" s="44" t="s">
        <v>10969</v>
      </c>
      <c r="V64" s="44" t="s">
        <v>11082</v>
      </c>
      <c r="W64" s="44" t="s">
        <v>71</v>
      </c>
      <c r="X64" s="44" t="s">
        <v>11095</v>
      </c>
      <c r="Y64" s="44" t="s">
        <v>46</v>
      </c>
      <c r="Z64" s="44" t="s">
        <v>46</v>
      </c>
      <c r="AA64" s="44" t="s">
        <v>46</v>
      </c>
      <c r="AB64" s="44" t="s">
        <v>46</v>
      </c>
      <c r="AC64" s="44" t="s">
        <v>46</v>
      </c>
      <c r="AD64" s="44" t="s">
        <v>46</v>
      </c>
    </row>
    <row r="65" spans="1:30">
      <c r="A65" s="44" t="s">
        <v>10758</v>
      </c>
      <c r="B65" s="44" t="s">
        <v>11073</v>
      </c>
      <c r="C65" s="44" t="s">
        <v>11104</v>
      </c>
      <c r="D65" s="44" t="s">
        <v>11105</v>
      </c>
      <c r="E65" s="44" t="s">
        <v>11106</v>
      </c>
      <c r="F65" s="44" t="s">
        <v>11107</v>
      </c>
      <c r="G65" s="44" t="s">
        <v>11108</v>
      </c>
      <c r="H65" s="44" t="s">
        <v>181</v>
      </c>
      <c r="I65" s="44" t="s">
        <v>46</v>
      </c>
      <c r="J65" s="44" t="s">
        <v>46</v>
      </c>
      <c r="K65" s="44" t="s">
        <v>46</v>
      </c>
      <c r="L65" s="44" t="s">
        <v>11109</v>
      </c>
      <c r="M65" s="44" t="s">
        <v>46</v>
      </c>
      <c r="N65" s="44" t="s">
        <v>11110</v>
      </c>
      <c r="O65" s="44">
        <v>2940</v>
      </c>
      <c r="P65" s="44">
        <v>1290</v>
      </c>
      <c r="Q65" s="44" t="s">
        <v>46</v>
      </c>
      <c r="R65" s="44" t="s">
        <v>46</v>
      </c>
      <c r="S65" s="44" t="s">
        <v>46</v>
      </c>
      <c r="T65" s="44" t="s">
        <v>11111</v>
      </c>
      <c r="U65" s="44" t="s">
        <v>46</v>
      </c>
      <c r="V65" s="44" t="s">
        <v>11082</v>
      </c>
      <c r="W65" s="44" t="s">
        <v>71</v>
      </c>
      <c r="X65" s="44" t="s">
        <v>11112</v>
      </c>
      <c r="Y65" s="44" t="s">
        <v>46</v>
      </c>
      <c r="Z65" s="44" t="s">
        <v>46</v>
      </c>
      <c r="AA65" s="44" t="s">
        <v>46</v>
      </c>
      <c r="AB65" s="44" t="s">
        <v>46</v>
      </c>
      <c r="AC65" s="44" t="s">
        <v>46</v>
      </c>
      <c r="AD65" s="44" t="s">
        <v>46</v>
      </c>
    </row>
    <row r="66" spans="1:30">
      <c r="A66" s="44" t="s">
        <v>10758</v>
      </c>
      <c r="B66" s="44" t="s">
        <v>11073</v>
      </c>
      <c r="C66" s="44" t="s">
        <v>11104</v>
      </c>
      <c r="D66" s="44" t="s">
        <v>11113</v>
      </c>
      <c r="E66" s="44" t="s">
        <v>11114</v>
      </c>
      <c r="F66" s="44" t="s">
        <v>11115</v>
      </c>
      <c r="G66" s="44" t="s">
        <v>11116</v>
      </c>
      <c r="H66" s="44" t="s">
        <v>38</v>
      </c>
      <c r="I66" s="44" t="s">
        <v>46</v>
      </c>
      <c r="J66" s="44" t="s">
        <v>46</v>
      </c>
      <c r="K66" s="44" t="s">
        <v>46</v>
      </c>
      <c r="L66" s="44" t="s">
        <v>11109</v>
      </c>
      <c r="M66" s="44" t="s">
        <v>46</v>
      </c>
      <c r="N66" s="44" t="s">
        <v>11110</v>
      </c>
      <c r="O66" s="44">
        <v>2940</v>
      </c>
      <c r="P66" s="44">
        <v>1290</v>
      </c>
      <c r="Q66" s="44" t="s">
        <v>46</v>
      </c>
      <c r="R66" s="44" t="s">
        <v>46</v>
      </c>
      <c r="S66" s="44" t="s">
        <v>46</v>
      </c>
      <c r="T66" s="44" t="s">
        <v>11111</v>
      </c>
      <c r="U66" s="44" t="s">
        <v>46</v>
      </c>
      <c r="V66" s="44" t="s">
        <v>11082</v>
      </c>
      <c r="W66" s="44" t="s">
        <v>71</v>
      </c>
      <c r="X66" s="44" t="s">
        <v>11112</v>
      </c>
      <c r="Y66" s="44" t="s">
        <v>46</v>
      </c>
      <c r="Z66" s="44" t="s">
        <v>46</v>
      </c>
      <c r="AA66" s="44" t="s">
        <v>46</v>
      </c>
      <c r="AB66" s="44" t="s">
        <v>46</v>
      </c>
      <c r="AC66" s="44" t="s">
        <v>46</v>
      </c>
      <c r="AD66" s="44" t="s">
        <v>46</v>
      </c>
    </row>
    <row r="67" spans="1:30">
      <c r="A67" s="44" t="s">
        <v>10758</v>
      </c>
      <c r="B67" s="44" t="s">
        <v>11073</v>
      </c>
      <c r="C67" s="44" t="s">
        <v>11104</v>
      </c>
      <c r="D67" s="44" t="s">
        <v>11117</v>
      </c>
      <c r="E67" s="44" t="s">
        <v>11118</v>
      </c>
      <c r="F67" s="44" t="s">
        <v>11119</v>
      </c>
      <c r="G67" s="44" t="s">
        <v>11120</v>
      </c>
      <c r="H67" s="44" t="s">
        <v>38</v>
      </c>
      <c r="I67" s="44" t="s">
        <v>46</v>
      </c>
      <c r="J67" s="44" t="s">
        <v>46</v>
      </c>
      <c r="K67" s="44" t="s">
        <v>46</v>
      </c>
      <c r="L67" s="44" t="s">
        <v>11121</v>
      </c>
      <c r="M67" s="44" t="s">
        <v>46</v>
      </c>
      <c r="N67" s="44" t="s">
        <v>11110</v>
      </c>
      <c r="O67" s="44">
        <v>1580</v>
      </c>
      <c r="P67" s="44">
        <v>690</v>
      </c>
      <c r="Q67" s="44" t="s">
        <v>46</v>
      </c>
      <c r="R67" s="44" t="s">
        <v>46</v>
      </c>
      <c r="S67" s="44" t="s">
        <v>46</v>
      </c>
      <c r="T67" s="44" t="s">
        <v>11122</v>
      </c>
      <c r="U67" s="44" t="s">
        <v>46</v>
      </c>
      <c r="V67" s="44" t="s">
        <v>11082</v>
      </c>
      <c r="W67" s="44" t="s">
        <v>71</v>
      </c>
      <c r="X67" s="44" t="s">
        <v>11123</v>
      </c>
      <c r="Y67" s="44" t="s">
        <v>46</v>
      </c>
      <c r="Z67" s="44" t="s">
        <v>46</v>
      </c>
      <c r="AA67" s="44" t="s">
        <v>46</v>
      </c>
      <c r="AB67" s="44" t="s">
        <v>46</v>
      </c>
      <c r="AC67" s="44" t="s">
        <v>46</v>
      </c>
      <c r="AD67" s="44" t="s">
        <v>46</v>
      </c>
    </row>
    <row r="68" spans="1:30">
      <c r="A68" s="44" t="s">
        <v>10758</v>
      </c>
      <c r="B68" s="44" t="s">
        <v>11073</v>
      </c>
      <c r="C68" s="44" t="s">
        <v>11104</v>
      </c>
      <c r="D68" s="44" t="s">
        <v>11124</v>
      </c>
      <c r="E68" s="44" t="s">
        <v>11125</v>
      </c>
      <c r="F68" s="44" t="s">
        <v>11126</v>
      </c>
      <c r="G68" s="44" t="s">
        <v>11127</v>
      </c>
      <c r="H68" s="44" t="s">
        <v>38</v>
      </c>
      <c r="I68" s="44" t="s">
        <v>46</v>
      </c>
      <c r="J68" s="44" t="s">
        <v>46</v>
      </c>
      <c r="K68" s="44" t="s">
        <v>46</v>
      </c>
      <c r="L68" s="44" t="s">
        <v>11128</v>
      </c>
      <c r="M68" s="44" t="s">
        <v>46</v>
      </c>
      <c r="N68" s="44" t="s">
        <v>11110</v>
      </c>
      <c r="O68" s="44">
        <v>1090</v>
      </c>
      <c r="P68" s="44">
        <v>550</v>
      </c>
      <c r="Q68" s="44" t="s">
        <v>46</v>
      </c>
      <c r="R68" s="44" t="s">
        <v>46</v>
      </c>
      <c r="S68" s="44" t="s">
        <v>46</v>
      </c>
      <c r="T68" s="44" t="s">
        <v>11129</v>
      </c>
      <c r="U68" s="44" t="s">
        <v>46</v>
      </c>
      <c r="V68" s="44" t="s">
        <v>11082</v>
      </c>
      <c r="W68" s="44" t="s">
        <v>71</v>
      </c>
      <c r="X68" s="44" t="s">
        <v>11130</v>
      </c>
      <c r="Y68" s="44" t="s">
        <v>46</v>
      </c>
      <c r="Z68" s="44" t="s">
        <v>46</v>
      </c>
      <c r="AA68" s="44" t="s">
        <v>46</v>
      </c>
      <c r="AB68" s="44" t="s">
        <v>46</v>
      </c>
      <c r="AC68" s="44" t="s">
        <v>46</v>
      </c>
      <c r="AD68" s="44" t="s">
        <v>46</v>
      </c>
    </row>
    <row r="69" spans="1:30">
      <c r="A69" s="44" t="s">
        <v>10758</v>
      </c>
      <c r="B69" s="44" t="s">
        <v>11073</v>
      </c>
      <c r="C69" s="44" t="s">
        <v>11074</v>
      </c>
      <c r="D69" s="44" t="s">
        <v>11131</v>
      </c>
      <c r="E69" s="44" t="s">
        <v>11132</v>
      </c>
      <c r="F69" s="44" t="s">
        <v>11133</v>
      </c>
      <c r="G69" s="44" t="s">
        <v>11134</v>
      </c>
      <c r="H69" s="44" t="s">
        <v>38</v>
      </c>
      <c r="I69" s="44" t="s">
        <v>46</v>
      </c>
      <c r="J69" s="44" t="s">
        <v>46</v>
      </c>
      <c r="K69" s="44" t="s">
        <v>46</v>
      </c>
      <c r="L69" s="44" t="s">
        <v>11079</v>
      </c>
      <c r="M69" s="44" t="s">
        <v>46</v>
      </c>
      <c r="N69" s="44" t="s">
        <v>949</v>
      </c>
      <c r="O69" s="44">
        <v>798</v>
      </c>
      <c r="P69" s="44">
        <v>458</v>
      </c>
      <c r="Q69" s="44" t="s">
        <v>46</v>
      </c>
      <c r="R69" s="44" t="s">
        <v>46</v>
      </c>
      <c r="S69" s="44" t="s">
        <v>46</v>
      </c>
      <c r="T69" s="44" t="s">
        <v>11080</v>
      </c>
      <c r="U69" s="44" t="s">
        <v>46</v>
      </c>
      <c r="V69" s="44" t="s">
        <v>46</v>
      </c>
      <c r="W69" s="44" t="s">
        <v>71</v>
      </c>
      <c r="X69" s="44" t="s">
        <v>11135</v>
      </c>
      <c r="Y69" s="44" t="s">
        <v>46</v>
      </c>
      <c r="Z69" s="44" t="s">
        <v>46</v>
      </c>
      <c r="AA69" s="44" t="s">
        <v>46</v>
      </c>
      <c r="AB69" s="44" t="s">
        <v>46</v>
      </c>
      <c r="AC69" s="44" t="s">
        <v>46</v>
      </c>
      <c r="AD69" s="44" t="s">
        <v>46</v>
      </c>
    </row>
    <row r="70" spans="1:30">
      <c r="A70" s="44" t="s">
        <v>10758</v>
      </c>
      <c r="B70" s="44" t="s">
        <v>11073</v>
      </c>
      <c r="C70" s="44" t="s">
        <v>11074</v>
      </c>
      <c r="D70" s="44" t="s">
        <v>11136</v>
      </c>
      <c r="E70" s="44" t="s">
        <v>11137</v>
      </c>
      <c r="F70" s="44" t="s">
        <v>11138</v>
      </c>
      <c r="G70" s="44" t="s">
        <v>11139</v>
      </c>
      <c r="H70" s="44" t="s">
        <v>181</v>
      </c>
      <c r="I70" s="44" t="s">
        <v>46</v>
      </c>
      <c r="J70" s="44" t="s">
        <v>46</v>
      </c>
      <c r="K70" s="44" t="s">
        <v>46</v>
      </c>
      <c r="L70" s="44" t="s">
        <v>11079</v>
      </c>
      <c r="M70" s="44" t="s">
        <v>46</v>
      </c>
      <c r="N70" s="44" t="s">
        <v>949</v>
      </c>
      <c r="O70" s="44">
        <v>798</v>
      </c>
      <c r="P70" s="44">
        <v>458</v>
      </c>
      <c r="Q70" s="44" t="s">
        <v>46</v>
      </c>
      <c r="R70" s="44" t="s">
        <v>46</v>
      </c>
      <c r="S70" s="44" t="s">
        <v>46</v>
      </c>
      <c r="T70" s="44" t="s">
        <v>11080</v>
      </c>
      <c r="U70" s="44" t="s">
        <v>46</v>
      </c>
      <c r="V70" s="44" t="s">
        <v>46</v>
      </c>
      <c r="W70" s="44" t="s">
        <v>71</v>
      </c>
      <c r="X70" s="44" t="s">
        <v>11135</v>
      </c>
      <c r="Y70" s="44" t="s">
        <v>46</v>
      </c>
      <c r="Z70" s="44" t="s">
        <v>46</v>
      </c>
      <c r="AA70" s="44" t="s">
        <v>46</v>
      </c>
      <c r="AB70" s="44" t="s">
        <v>46</v>
      </c>
      <c r="AC70" s="44" t="s">
        <v>46</v>
      </c>
      <c r="AD70" s="44" t="s">
        <v>46</v>
      </c>
    </row>
    <row r="71" spans="1:30">
      <c r="A71" s="44" t="s">
        <v>10758</v>
      </c>
      <c r="B71" s="44" t="s">
        <v>11073</v>
      </c>
      <c r="C71" s="44" t="s">
        <v>11074</v>
      </c>
      <c r="D71" s="44" t="s">
        <v>11140</v>
      </c>
      <c r="E71" s="44" t="s">
        <v>11141</v>
      </c>
      <c r="F71" s="44" t="s">
        <v>11142</v>
      </c>
      <c r="G71" s="44" t="s">
        <v>11143</v>
      </c>
      <c r="H71" s="44" t="s">
        <v>38</v>
      </c>
      <c r="I71" s="44" t="s">
        <v>46</v>
      </c>
      <c r="J71" s="44" t="s">
        <v>46</v>
      </c>
      <c r="K71" s="44" t="s">
        <v>46</v>
      </c>
      <c r="L71" s="44" t="s">
        <v>11079</v>
      </c>
      <c r="M71" s="44" t="s">
        <v>46</v>
      </c>
      <c r="N71" s="44" t="s">
        <v>949</v>
      </c>
      <c r="O71" s="44">
        <v>798</v>
      </c>
      <c r="P71" s="44">
        <v>458</v>
      </c>
      <c r="Q71" s="44" t="s">
        <v>46</v>
      </c>
      <c r="R71" s="44" t="s">
        <v>46</v>
      </c>
      <c r="S71" s="44" t="s">
        <v>46</v>
      </c>
      <c r="T71" s="44" t="s">
        <v>11080</v>
      </c>
      <c r="U71" s="44" t="s">
        <v>46</v>
      </c>
      <c r="V71" s="44" t="s">
        <v>46</v>
      </c>
      <c r="W71" s="44" t="s">
        <v>71</v>
      </c>
      <c r="X71" s="44" t="s">
        <v>11135</v>
      </c>
      <c r="Y71" s="44" t="s">
        <v>46</v>
      </c>
      <c r="Z71" s="44">
        <v>0</v>
      </c>
      <c r="AA71" s="44" t="s">
        <v>46</v>
      </c>
      <c r="AB71" s="44" t="s">
        <v>46</v>
      </c>
      <c r="AC71" s="44" t="s">
        <v>46</v>
      </c>
      <c r="AD71" s="44" t="s">
        <v>46</v>
      </c>
    </row>
    <row r="72" spans="1:30">
      <c r="A72" s="44" t="s">
        <v>10758</v>
      </c>
      <c r="B72" s="44" t="s">
        <v>11073</v>
      </c>
      <c r="C72" s="44" t="s">
        <v>11104</v>
      </c>
      <c r="D72" s="44" t="s">
        <v>11144</v>
      </c>
      <c r="E72" s="44" t="s">
        <v>11145</v>
      </c>
      <c r="F72" s="44" t="s">
        <v>11146</v>
      </c>
      <c r="G72" s="44" t="s">
        <v>11147</v>
      </c>
      <c r="H72" s="44" t="s">
        <v>38</v>
      </c>
      <c r="I72" s="44" t="s">
        <v>46</v>
      </c>
      <c r="J72" s="44" t="s">
        <v>46</v>
      </c>
      <c r="K72" s="44" t="s">
        <v>46</v>
      </c>
      <c r="L72" s="44" t="s">
        <v>11109</v>
      </c>
      <c r="M72" s="44" t="s">
        <v>46</v>
      </c>
      <c r="N72" s="44" t="s">
        <v>11110</v>
      </c>
      <c r="O72" s="44">
        <v>2940</v>
      </c>
      <c r="P72" s="44">
        <v>1290</v>
      </c>
      <c r="Q72" s="44" t="s">
        <v>46</v>
      </c>
      <c r="R72" s="44" t="s">
        <v>46</v>
      </c>
      <c r="S72" s="44" t="s">
        <v>46</v>
      </c>
      <c r="T72" s="44" t="s">
        <v>11111</v>
      </c>
      <c r="U72" s="44" t="s">
        <v>46</v>
      </c>
      <c r="V72" s="44" t="s">
        <v>46</v>
      </c>
      <c r="W72" s="44" t="s">
        <v>71</v>
      </c>
      <c r="X72" s="44" t="s">
        <v>11112</v>
      </c>
      <c r="Y72" s="44" t="s">
        <v>46</v>
      </c>
      <c r="Z72" s="44" t="s">
        <v>46</v>
      </c>
      <c r="AA72" s="44" t="s">
        <v>46</v>
      </c>
      <c r="AB72" s="44" t="s">
        <v>46</v>
      </c>
      <c r="AC72" s="44" t="s">
        <v>46</v>
      </c>
      <c r="AD72" s="44" t="s">
        <v>46</v>
      </c>
    </row>
    <row r="73" spans="1:30">
      <c r="A73" s="44" t="s">
        <v>10758</v>
      </c>
      <c r="B73" s="44" t="s">
        <v>11073</v>
      </c>
      <c r="C73" s="44" t="s">
        <v>11104</v>
      </c>
      <c r="D73" s="44" t="s">
        <v>11148</v>
      </c>
      <c r="E73" s="44" t="s">
        <v>11149</v>
      </c>
      <c r="F73" s="44" t="s">
        <v>11150</v>
      </c>
      <c r="G73" s="44" t="s">
        <v>11151</v>
      </c>
      <c r="H73" s="44" t="s">
        <v>38</v>
      </c>
      <c r="I73" s="44" t="s">
        <v>46</v>
      </c>
      <c r="J73" s="44" t="s">
        <v>46</v>
      </c>
      <c r="K73" s="44" t="s">
        <v>46</v>
      </c>
      <c r="L73" s="44" t="s">
        <v>11109</v>
      </c>
      <c r="M73" s="44" t="s">
        <v>46</v>
      </c>
      <c r="N73" s="44" t="s">
        <v>11110</v>
      </c>
      <c r="O73" s="44">
        <v>2940</v>
      </c>
      <c r="P73" s="44">
        <v>1290</v>
      </c>
      <c r="Q73" s="44" t="s">
        <v>46</v>
      </c>
      <c r="R73" s="44" t="s">
        <v>46</v>
      </c>
      <c r="S73" s="44" t="s">
        <v>46</v>
      </c>
      <c r="T73" s="44" t="s">
        <v>11111</v>
      </c>
      <c r="U73" s="44" t="s">
        <v>46</v>
      </c>
      <c r="V73" s="44" t="s">
        <v>46</v>
      </c>
      <c r="W73" s="44" t="s">
        <v>71</v>
      </c>
      <c r="X73" s="44" t="s">
        <v>11112</v>
      </c>
      <c r="Y73" s="44" t="s">
        <v>46</v>
      </c>
      <c r="Z73" s="44" t="s">
        <v>46</v>
      </c>
      <c r="AA73" s="44" t="s">
        <v>46</v>
      </c>
      <c r="AB73" s="44" t="s">
        <v>46</v>
      </c>
      <c r="AC73" s="44" t="s">
        <v>46</v>
      </c>
      <c r="AD73" s="44" t="s">
        <v>46</v>
      </c>
    </row>
    <row r="74" spans="1:30">
      <c r="A74" s="44" t="s">
        <v>10758</v>
      </c>
      <c r="B74" s="44" t="s">
        <v>11073</v>
      </c>
      <c r="C74" s="44" t="s">
        <v>11104</v>
      </c>
      <c r="D74" s="44" t="s">
        <v>11152</v>
      </c>
      <c r="E74" s="44" t="s">
        <v>11153</v>
      </c>
      <c r="F74" s="44" t="s">
        <v>11154</v>
      </c>
      <c r="G74" s="44" t="s">
        <v>11155</v>
      </c>
      <c r="H74" s="44" t="s">
        <v>38</v>
      </c>
      <c r="I74" s="44" t="s">
        <v>46</v>
      </c>
      <c r="J74" s="44" t="s">
        <v>46</v>
      </c>
      <c r="K74" s="44" t="s">
        <v>46</v>
      </c>
      <c r="L74" s="44" t="s">
        <v>11109</v>
      </c>
      <c r="M74" s="44" t="s">
        <v>46</v>
      </c>
      <c r="N74" s="44" t="s">
        <v>11110</v>
      </c>
      <c r="O74" s="44">
        <v>2940</v>
      </c>
      <c r="P74" s="44">
        <v>1290</v>
      </c>
      <c r="Q74" s="44" t="s">
        <v>46</v>
      </c>
      <c r="R74" s="44" t="s">
        <v>46</v>
      </c>
      <c r="S74" s="44" t="s">
        <v>46</v>
      </c>
      <c r="T74" s="44" t="s">
        <v>11111</v>
      </c>
      <c r="U74" s="44" t="s">
        <v>46</v>
      </c>
      <c r="V74" s="44" t="s">
        <v>46</v>
      </c>
      <c r="W74" s="44" t="s">
        <v>71</v>
      </c>
      <c r="X74" s="44" t="s">
        <v>11112</v>
      </c>
      <c r="Y74" s="44" t="s">
        <v>46</v>
      </c>
      <c r="Z74" s="44" t="s">
        <v>46</v>
      </c>
      <c r="AA74" s="44" t="s">
        <v>46</v>
      </c>
      <c r="AB74" s="44" t="s">
        <v>46</v>
      </c>
      <c r="AC74" s="44" t="s">
        <v>46</v>
      </c>
      <c r="AD74" s="44" t="s">
        <v>46</v>
      </c>
    </row>
    <row r="75" spans="1:30">
      <c r="A75" s="44" t="s">
        <v>10758</v>
      </c>
      <c r="B75" s="44" t="s">
        <v>11073</v>
      </c>
      <c r="C75" s="44" t="s">
        <v>11104</v>
      </c>
      <c r="D75" s="44" t="s">
        <v>11156</v>
      </c>
      <c r="E75" s="44" t="s">
        <v>11157</v>
      </c>
      <c r="F75" s="44" t="s">
        <v>11158</v>
      </c>
      <c r="G75" s="44" t="s">
        <v>11159</v>
      </c>
      <c r="H75" s="44" t="s">
        <v>38</v>
      </c>
      <c r="I75" s="44" t="s">
        <v>46</v>
      </c>
      <c r="J75" s="44" t="s">
        <v>46</v>
      </c>
      <c r="K75" s="44" t="s">
        <v>46</v>
      </c>
      <c r="L75" s="44" t="s">
        <v>11109</v>
      </c>
      <c r="M75" s="44" t="s">
        <v>46</v>
      </c>
      <c r="N75" s="44" t="s">
        <v>11110</v>
      </c>
      <c r="O75" s="44">
        <v>2940</v>
      </c>
      <c r="P75" s="44">
        <v>1290</v>
      </c>
      <c r="Q75" s="44" t="s">
        <v>46</v>
      </c>
      <c r="R75" s="44" t="s">
        <v>46</v>
      </c>
      <c r="S75" s="44" t="s">
        <v>46</v>
      </c>
      <c r="T75" s="44" t="s">
        <v>11111</v>
      </c>
      <c r="U75" s="44" t="s">
        <v>46</v>
      </c>
      <c r="V75" s="44" t="s">
        <v>46</v>
      </c>
      <c r="W75" s="44" t="s">
        <v>71</v>
      </c>
      <c r="X75" s="44" t="s">
        <v>11112</v>
      </c>
      <c r="Y75" s="44" t="s">
        <v>46</v>
      </c>
      <c r="Z75" s="44" t="s">
        <v>46</v>
      </c>
      <c r="AA75" s="44" t="s">
        <v>46</v>
      </c>
      <c r="AB75" s="44" t="s">
        <v>46</v>
      </c>
      <c r="AC75" s="44" t="s">
        <v>46</v>
      </c>
      <c r="AD75" s="44" t="s">
        <v>46</v>
      </c>
    </row>
    <row r="76" spans="1:30">
      <c r="A76" s="44" t="s">
        <v>10758</v>
      </c>
      <c r="B76" s="44" t="s">
        <v>11073</v>
      </c>
      <c r="C76" s="44" t="s">
        <v>11104</v>
      </c>
      <c r="D76" s="44" t="s">
        <v>11160</v>
      </c>
      <c r="E76" s="44" t="s">
        <v>11161</v>
      </c>
      <c r="F76" s="44" t="s">
        <v>11162</v>
      </c>
      <c r="G76" s="44" t="s">
        <v>11163</v>
      </c>
      <c r="H76" s="44" t="s">
        <v>181</v>
      </c>
      <c r="I76" s="44" t="s">
        <v>46</v>
      </c>
      <c r="J76" s="44" t="s">
        <v>46</v>
      </c>
      <c r="K76" s="44" t="s">
        <v>46</v>
      </c>
      <c r="L76" s="44" t="s">
        <v>11109</v>
      </c>
      <c r="M76" s="44" t="s">
        <v>46</v>
      </c>
      <c r="N76" s="44" t="s">
        <v>11110</v>
      </c>
      <c r="O76" s="44">
        <v>2940</v>
      </c>
      <c r="P76" s="44">
        <v>1290</v>
      </c>
      <c r="Q76" s="44" t="s">
        <v>46</v>
      </c>
      <c r="R76" s="44" t="s">
        <v>46</v>
      </c>
      <c r="S76" s="44" t="s">
        <v>46</v>
      </c>
      <c r="T76" s="44" t="s">
        <v>11111</v>
      </c>
      <c r="U76" s="44" t="s">
        <v>46</v>
      </c>
      <c r="V76" s="44" t="s">
        <v>46</v>
      </c>
      <c r="W76" s="44" t="s">
        <v>71</v>
      </c>
      <c r="X76" s="44" t="s">
        <v>11112</v>
      </c>
      <c r="Y76" s="44" t="s">
        <v>46</v>
      </c>
      <c r="Z76" s="44" t="s">
        <v>46</v>
      </c>
      <c r="AA76" s="44" t="s">
        <v>46</v>
      </c>
      <c r="AB76" s="44" t="s">
        <v>46</v>
      </c>
      <c r="AC76" s="44" t="s">
        <v>46</v>
      </c>
      <c r="AD76" s="44" t="s">
        <v>46</v>
      </c>
    </row>
    <row r="77" spans="1:30">
      <c r="A77" s="44" t="s">
        <v>10758</v>
      </c>
      <c r="B77" s="44" t="s">
        <v>11073</v>
      </c>
      <c r="C77" s="44" t="s">
        <v>11104</v>
      </c>
      <c r="D77" s="44" t="s">
        <v>11164</v>
      </c>
      <c r="E77" s="44" t="s">
        <v>11165</v>
      </c>
      <c r="F77" s="44" t="s">
        <v>11166</v>
      </c>
      <c r="G77" s="44" t="s">
        <v>11167</v>
      </c>
      <c r="H77" s="44" t="s">
        <v>181</v>
      </c>
      <c r="I77" s="44" t="s">
        <v>46</v>
      </c>
      <c r="J77" s="44" t="s">
        <v>46</v>
      </c>
      <c r="K77" s="44" t="s">
        <v>46</v>
      </c>
      <c r="L77" s="44" t="s">
        <v>11109</v>
      </c>
      <c r="M77" s="44" t="s">
        <v>46</v>
      </c>
      <c r="N77" s="44" t="s">
        <v>11110</v>
      </c>
      <c r="O77" s="44">
        <v>2940</v>
      </c>
      <c r="P77" s="44">
        <v>1290</v>
      </c>
      <c r="Q77" s="44" t="s">
        <v>46</v>
      </c>
      <c r="R77" s="44" t="s">
        <v>46</v>
      </c>
      <c r="S77" s="44" t="s">
        <v>46</v>
      </c>
      <c r="T77" s="44" t="s">
        <v>11111</v>
      </c>
      <c r="U77" s="44" t="s">
        <v>46</v>
      </c>
      <c r="V77" s="44" t="s">
        <v>46</v>
      </c>
      <c r="W77" s="44" t="s">
        <v>71</v>
      </c>
      <c r="X77" s="44" t="s">
        <v>11112</v>
      </c>
      <c r="Y77" s="44" t="s">
        <v>46</v>
      </c>
      <c r="Z77" s="44" t="s">
        <v>46</v>
      </c>
      <c r="AA77" s="44" t="s">
        <v>46</v>
      </c>
      <c r="AB77" s="44" t="s">
        <v>46</v>
      </c>
      <c r="AC77" s="44" t="s">
        <v>46</v>
      </c>
      <c r="AD77" s="44" t="s">
        <v>46</v>
      </c>
    </row>
    <row r="78" spans="1:30">
      <c r="A78" s="44" t="s">
        <v>10758</v>
      </c>
      <c r="B78" s="44" t="s">
        <v>11073</v>
      </c>
      <c r="C78" s="44" t="s">
        <v>11104</v>
      </c>
      <c r="D78" s="44" t="s">
        <v>11168</v>
      </c>
      <c r="E78" s="44" t="s">
        <v>11169</v>
      </c>
      <c r="F78" s="44" t="s">
        <v>11170</v>
      </c>
      <c r="G78" s="44" t="s">
        <v>11171</v>
      </c>
      <c r="H78" s="44" t="s">
        <v>38</v>
      </c>
      <c r="I78" s="44" t="s">
        <v>46</v>
      </c>
      <c r="J78" s="44" t="s">
        <v>46</v>
      </c>
      <c r="K78" s="44" t="s">
        <v>46</v>
      </c>
      <c r="L78" s="44" t="s">
        <v>11109</v>
      </c>
      <c r="M78" s="44" t="s">
        <v>46</v>
      </c>
      <c r="N78" s="44" t="s">
        <v>11110</v>
      </c>
      <c r="O78" s="44">
        <v>2940</v>
      </c>
      <c r="P78" s="44">
        <v>1290</v>
      </c>
      <c r="Q78" s="44" t="s">
        <v>46</v>
      </c>
      <c r="R78" s="44" t="s">
        <v>46</v>
      </c>
      <c r="S78" s="44" t="s">
        <v>46</v>
      </c>
      <c r="T78" s="44" t="s">
        <v>11111</v>
      </c>
      <c r="U78" s="44" t="s">
        <v>46</v>
      </c>
      <c r="V78" s="44" t="s">
        <v>46</v>
      </c>
      <c r="W78" s="44" t="s">
        <v>71</v>
      </c>
      <c r="X78" s="44" t="s">
        <v>11112</v>
      </c>
      <c r="Y78" s="44" t="s">
        <v>46</v>
      </c>
      <c r="Z78" s="44" t="s">
        <v>46</v>
      </c>
      <c r="AA78" s="44" t="s">
        <v>46</v>
      </c>
      <c r="AB78" s="44" t="s">
        <v>46</v>
      </c>
      <c r="AC78" s="44" t="s">
        <v>46</v>
      </c>
      <c r="AD78" s="44" t="s">
        <v>46</v>
      </c>
    </row>
    <row r="79" spans="1:30">
      <c r="A79" s="44" t="s">
        <v>10758</v>
      </c>
      <c r="B79" s="44" t="s">
        <v>11073</v>
      </c>
      <c r="C79" s="44" t="s">
        <v>11104</v>
      </c>
      <c r="D79" s="44" t="s">
        <v>11172</v>
      </c>
      <c r="E79" s="44" t="s">
        <v>11173</v>
      </c>
      <c r="F79" s="44" t="s">
        <v>11174</v>
      </c>
      <c r="G79" s="44" t="s">
        <v>11175</v>
      </c>
      <c r="H79" s="44" t="s">
        <v>38</v>
      </c>
      <c r="I79" s="44" t="s">
        <v>46</v>
      </c>
      <c r="J79" s="44" t="s">
        <v>46</v>
      </c>
      <c r="K79" s="44" t="s">
        <v>46</v>
      </c>
      <c r="L79" s="44" t="s">
        <v>11121</v>
      </c>
      <c r="M79" s="44" t="s">
        <v>46</v>
      </c>
      <c r="N79" s="44" t="s">
        <v>11110</v>
      </c>
      <c r="O79" s="44">
        <v>1580</v>
      </c>
      <c r="P79" s="44">
        <v>690</v>
      </c>
      <c r="Q79" s="44" t="s">
        <v>46</v>
      </c>
      <c r="R79" s="44" t="s">
        <v>46</v>
      </c>
      <c r="S79" s="44" t="s">
        <v>46</v>
      </c>
      <c r="T79" s="44" t="s">
        <v>11122</v>
      </c>
      <c r="U79" s="44" t="s">
        <v>46</v>
      </c>
      <c r="V79" s="44" t="s">
        <v>46</v>
      </c>
      <c r="W79" s="44" t="s">
        <v>71</v>
      </c>
      <c r="X79" s="44" t="s">
        <v>11123</v>
      </c>
      <c r="Y79" s="44" t="s">
        <v>46</v>
      </c>
      <c r="Z79" s="44" t="s">
        <v>46</v>
      </c>
      <c r="AA79" s="44" t="s">
        <v>46</v>
      </c>
      <c r="AB79" s="44" t="s">
        <v>46</v>
      </c>
      <c r="AC79" s="44" t="s">
        <v>46</v>
      </c>
      <c r="AD79" s="44" t="s">
        <v>46</v>
      </c>
    </row>
    <row r="80" spans="1:30">
      <c r="A80" s="44" t="s">
        <v>10758</v>
      </c>
      <c r="B80" s="44" t="s">
        <v>11073</v>
      </c>
      <c r="C80" s="44" t="s">
        <v>11104</v>
      </c>
      <c r="D80" s="44" t="s">
        <v>11176</v>
      </c>
      <c r="E80" s="44" t="s">
        <v>11177</v>
      </c>
      <c r="F80" s="44" t="s">
        <v>11178</v>
      </c>
      <c r="G80" s="44" t="s">
        <v>11179</v>
      </c>
      <c r="H80" s="44" t="s">
        <v>38</v>
      </c>
      <c r="I80" s="44" t="s">
        <v>46</v>
      </c>
      <c r="J80" s="44" t="s">
        <v>46</v>
      </c>
      <c r="K80" s="44" t="s">
        <v>46</v>
      </c>
      <c r="L80" s="44" t="s">
        <v>11121</v>
      </c>
      <c r="M80" s="44" t="s">
        <v>46</v>
      </c>
      <c r="N80" s="44" t="s">
        <v>11110</v>
      </c>
      <c r="O80" s="44">
        <v>1580</v>
      </c>
      <c r="P80" s="44">
        <v>690</v>
      </c>
      <c r="Q80" s="44" t="s">
        <v>46</v>
      </c>
      <c r="R80" s="44" t="s">
        <v>46</v>
      </c>
      <c r="S80" s="44" t="s">
        <v>46</v>
      </c>
      <c r="T80" s="44" t="s">
        <v>11122</v>
      </c>
      <c r="U80" s="44" t="s">
        <v>46</v>
      </c>
      <c r="V80" s="44" t="s">
        <v>46</v>
      </c>
      <c r="W80" s="44" t="s">
        <v>71</v>
      </c>
      <c r="X80" s="44" t="s">
        <v>11123</v>
      </c>
      <c r="Y80" s="44" t="s">
        <v>46</v>
      </c>
      <c r="Z80" s="44" t="s">
        <v>46</v>
      </c>
      <c r="AA80" s="44" t="s">
        <v>46</v>
      </c>
      <c r="AB80" s="44" t="s">
        <v>46</v>
      </c>
      <c r="AC80" s="44" t="s">
        <v>46</v>
      </c>
      <c r="AD80" s="44" t="s">
        <v>46</v>
      </c>
    </row>
    <row r="81" spans="1:30">
      <c r="A81" s="44" t="s">
        <v>10758</v>
      </c>
      <c r="B81" s="44" t="s">
        <v>11073</v>
      </c>
      <c r="C81" s="44" t="s">
        <v>11104</v>
      </c>
      <c r="D81" s="44" t="s">
        <v>11180</v>
      </c>
      <c r="E81" s="44" t="s">
        <v>11181</v>
      </c>
      <c r="F81" s="44" t="s">
        <v>11182</v>
      </c>
      <c r="G81" s="44" t="s">
        <v>11183</v>
      </c>
      <c r="H81" s="44" t="s">
        <v>38</v>
      </c>
      <c r="I81" s="44" t="s">
        <v>46</v>
      </c>
      <c r="J81" s="44" t="s">
        <v>46</v>
      </c>
      <c r="K81" s="44" t="s">
        <v>46</v>
      </c>
      <c r="L81" s="44" t="s">
        <v>11121</v>
      </c>
      <c r="M81" s="44" t="s">
        <v>46</v>
      </c>
      <c r="N81" s="44" t="s">
        <v>11110</v>
      </c>
      <c r="O81" s="44">
        <v>1580</v>
      </c>
      <c r="P81" s="44">
        <v>690</v>
      </c>
      <c r="Q81" s="44" t="s">
        <v>46</v>
      </c>
      <c r="R81" s="44" t="s">
        <v>46</v>
      </c>
      <c r="S81" s="44" t="s">
        <v>46</v>
      </c>
      <c r="T81" s="44" t="s">
        <v>11122</v>
      </c>
      <c r="U81" s="44" t="s">
        <v>46</v>
      </c>
      <c r="V81" s="44" t="s">
        <v>46</v>
      </c>
      <c r="W81" s="44" t="s">
        <v>71</v>
      </c>
      <c r="X81" s="44" t="s">
        <v>11123</v>
      </c>
      <c r="Y81" s="44" t="s">
        <v>46</v>
      </c>
      <c r="Z81" s="44" t="s">
        <v>46</v>
      </c>
      <c r="AA81" s="44" t="s">
        <v>46</v>
      </c>
      <c r="AB81" s="44" t="s">
        <v>46</v>
      </c>
      <c r="AC81" s="44" t="s">
        <v>46</v>
      </c>
      <c r="AD81" s="44" t="s">
        <v>46</v>
      </c>
    </row>
    <row r="82" spans="1:30">
      <c r="A82" s="44" t="s">
        <v>10758</v>
      </c>
      <c r="B82" s="44" t="s">
        <v>11073</v>
      </c>
      <c r="C82" s="44" t="s">
        <v>11104</v>
      </c>
      <c r="D82" s="44" t="s">
        <v>11184</v>
      </c>
      <c r="E82" s="44" t="s">
        <v>11185</v>
      </c>
      <c r="F82" s="44" t="s">
        <v>11186</v>
      </c>
      <c r="G82" s="44" t="s">
        <v>11187</v>
      </c>
      <c r="H82" s="44" t="s">
        <v>181</v>
      </c>
      <c r="I82" s="44" t="s">
        <v>46</v>
      </c>
      <c r="J82" s="44" t="s">
        <v>46</v>
      </c>
      <c r="K82" s="44" t="s">
        <v>46</v>
      </c>
      <c r="L82" s="44" t="s">
        <v>11128</v>
      </c>
      <c r="M82" s="44" t="s">
        <v>46</v>
      </c>
      <c r="N82" s="44" t="s">
        <v>11110</v>
      </c>
      <c r="O82" s="44">
        <v>1090</v>
      </c>
      <c r="P82" s="44">
        <v>550</v>
      </c>
      <c r="Q82" s="44" t="s">
        <v>46</v>
      </c>
      <c r="R82" s="44" t="s">
        <v>46</v>
      </c>
      <c r="S82" s="44" t="s">
        <v>46</v>
      </c>
      <c r="T82" s="44" t="s">
        <v>11129</v>
      </c>
      <c r="U82" s="44" t="s">
        <v>46</v>
      </c>
      <c r="V82" s="44" t="s">
        <v>46</v>
      </c>
      <c r="W82" s="44" t="s">
        <v>71</v>
      </c>
      <c r="X82" s="44" t="s">
        <v>11130</v>
      </c>
      <c r="Y82" s="44" t="s">
        <v>46</v>
      </c>
      <c r="Z82" s="44" t="s">
        <v>46</v>
      </c>
      <c r="AA82" s="44" t="s">
        <v>46</v>
      </c>
      <c r="AB82" s="44" t="s">
        <v>46</v>
      </c>
      <c r="AC82" s="44" t="s">
        <v>46</v>
      </c>
      <c r="AD82" s="44" t="s">
        <v>46</v>
      </c>
    </row>
    <row r="83" spans="1:30">
      <c r="A83" s="44" t="s">
        <v>10758</v>
      </c>
      <c r="B83" s="44" t="s">
        <v>11073</v>
      </c>
      <c r="C83" s="44" t="s">
        <v>11104</v>
      </c>
      <c r="D83" s="44" t="s">
        <v>11188</v>
      </c>
      <c r="E83" s="44" t="s">
        <v>11189</v>
      </c>
      <c r="F83" s="44" t="s">
        <v>11190</v>
      </c>
      <c r="G83" s="44" t="s">
        <v>11191</v>
      </c>
      <c r="H83" s="44" t="s">
        <v>38</v>
      </c>
      <c r="I83" s="44" t="s">
        <v>46</v>
      </c>
      <c r="J83" s="44" t="s">
        <v>46</v>
      </c>
      <c r="K83" s="44" t="s">
        <v>46</v>
      </c>
      <c r="L83" s="44" t="s">
        <v>11128</v>
      </c>
      <c r="M83" s="44" t="s">
        <v>46</v>
      </c>
      <c r="N83" s="44" t="s">
        <v>11110</v>
      </c>
      <c r="O83" s="44">
        <v>1090</v>
      </c>
      <c r="P83" s="44">
        <v>550</v>
      </c>
      <c r="Q83" s="44" t="s">
        <v>46</v>
      </c>
      <c r="R83" s="44" t="s">
        <v>46</v>
      </c>
      <c r="S83" s="44" t="s">
        <v>46</v>
      </c>
      <c r="T83" s="44" t="s">
        <v>11129</v>
      </c>
      <c r="U83" s="44" t="s">
        <v>46</v>
      </c>
      <c r="V83" s="44" t="s">
        <v>46</v>
      </c>
      <c r="W83" s="44" t="s">
        <v>71</v>
      </c>
      <c r="X83" s="44" t="s">
        <v>11130</v>
      </c>
      <c r="Y83" s="44" t="s">
        <v>46</v>
      </c>
      <c r="Z83" s="44" t="s">
        <v>46</v>
      </c>
      <c r="AA83" s="44" t="s">
        <v>46</v>
      </c>
      <c r="AB83" s="44" t="s">
        <v>46</v>
      </c>
      <c r="AC83" s="44" t="s">
        <v>46</v>
      </c>
      <c r="AD83" s="44" t="s">
        <v>46</v>
      </c>
    </row>
    <row r="84" spans="1:30">
      <c r="A84" s="44" t="s">
        <v>10758</v>
      </c>
      <c r="B84" s="44" t="s">
        <v>11073</v>
      </c>
      <c r="C84" s="44" t="s">
        <v>11104</v>
      </c>
      <c r="D84" s="44" t="s">
        <v>11192</v>
      </c>
      <c r="E84" s="44" t="s">
        <v>11193</v>
      </c>
      <c r="F84" s="44" t="s">
        <v>11194</v>
      </c>
      <c r="G84" s="44" t="s">
        <v>11195</v>
      </c>
      <c r="H84" s="44" t="s">
        <v>181</v>
      </c>
      <c r="I84" s="44" t="s">
        <v>46</v>
      </c>
      <c r="J84" s="44" t="s">
        <v>46</v>
      </c>
      <c r="K84" s="44" t="s">
        <v>46</v>
      </c>
      <c r="L84" s="44" t="s">
        <v>11128</v>
      </c>
      <c r="M84" s="44" t="s">
        <v>46</v>
      </c>
      <c r="N84" s="44" t="s">
        <v>11110</v>
      </c>
      <c r="O84" s="44">
        <v>1090</v>
      </c>
      <c r="P84" s="44">
        <v>550</v>
      </c>
      <c r="Q84" s="44" t="s">
        <v>46</v>
      </c>
      <c r="R84" s="44" t="s">
        <v>46</v>
      </c>
      <c r="S84" s="44" t="s">
        <v>46</v>
      </c>
      <c r="T84" s="44" t="s">
        <v>11129</v>
      </c>
      <c r="U84" s="44" t="s">
        <v>46</v>
      </c>
      <c r="V84" s="44" t="s">
        <v>46</v>
      </c>
      <c r="W84" s="44" t="s">
        <v>71</v>
      </c>
      <c r="X84" s="44" t="s">
        <v>11130</v>
      </c>
      <c r="Y84" s="44" t="s">
        <v>46</v>
      </c>
      <c r="Z84" s="44" t="s">
        <v>46</v>
      </c>
      <c r="AA84" s="44" t="s">
        <v>46</v>
      </c>
      <c r="AB84" s="44" t="s">
        <v>46</v>
      </c>
      <c r="AC84" s="44" t="s">
        <v>46</v>
      </c>
      <c r="AD84" s="44" t="s">
        <v>46</v>
      </c>
    </row>
    <row r="85" spans="1:30">
      <c r="A85" s="44" t="s">
        <v>10758</v>
      </c>
      <c r="B85" s="44" t="s">
        <v>11073</v>
      </c>
      <c r="C85" s="44" t="s">
        <v>11104</v>
      </c>
      <c r="D85" s="44" t="s">
        <v>11196</v>
      </c>
      <c r="E85" s="44" t="s">
        <v>11197</v>
      </c>
      <c r="F85" s="44" t="s">
        <v>11198</v>
      </c>
      <c r="G85" s="44" t="s">
        <v>11199</v>
      </c>
      <c r="H85" s="44" t="s">
        <v>38</v>
      </c>
      <c r="I85" s="44" t="s">
        <v>46</v>
      </c>
      <c r="J85" s="44" t="s">
        <v>46</v>
      </c>
      <c r="K85" s="44" t="s">
        <v>46</v>
      </c>
      <c r="L85" s="44" t="s">
        <v>11128</v>
      </c>
      <c r="M85" s="44" t="s">
        <v>46</v>
      </c>
      <c r="N85" s="44" t="s">
        <v>11110</v>
      </c>
      <c r="O85" s="44">
        <v>1090</v>
      </c>
      <c r="P85" s="44">
        <v>550</v>
      </c>
      <c r="Q85" s="44" t="s">
        <v>46</v>
      </c>
      <c r="R85" s="44" t="s">
        <v>46</v>
      </c>
      <c r="S85" s="44" t="s">
        <v>46</v>
      </c>
      <c r="T85" s="44" t="s">
        <v>11129</v>
      </c>
      <c r="U85" s="44" t="s">
        <v>46</v>
      </c>
      <c r="V85" s="44" t="s">
        <v>46</v>
      </c>
      <c r="W85" s="44" t="s">
        <v>71</v>
      </c>
      <c r="X85" s="44" t="s">
        <v>11130</v>
      </c>
      <c r="Y85" s="44" t="s">
        <v>46</v>
      </c>
      <c r="Z85" s="44" t="s">
        <v>46</v>
      </c>
      <c r="AA85" s="44" t="s">
        <v>46</v>
      </c>
      <c r="AB85" s="44" t="s">
        <v>46</v>
      </c>
      <c r="AC85" s="44" t="s">
        <v>46</v>
      </c>
      <c r="AD85" s="44" t="s">
        <v>46</v>
      </c>
    </row>
    <row r="86" spans="1:30">
      <c r="A86" s="44" t="s">
        <v>10758</v>
      </c>
      <c r="B86" s="44" t="s">
        <v>11073</v>
      </c>
      <c r="C86" s="44" t="s">
        <v>11104</v>
      </c>
      <c r="D86" s="44" t="s">
        <v>11200</v>
      </c>
      <c r="E86" s="44" t="s">
        <v>11201</v>
      </c>
      <c r="F86" s="44" t="s">
        <v>11202</v>
      </c>
      <c r="G86" s="44" t="s">
        <v>11203</v>
      </c>
      <c r="H86" s="44" t="s">
        <v>38</v>
      </c>
      <c r="I86" s="44" t="s">
        <v>46</v>
      </c>
      <c r="J86" s="44" t="s">
        <v>46</v>
      </c>
      <c r="K86" s="44" t="s">
        <v>46</v>
      </c>
      <c r="L86" s="44" t="s">
        <v>11128</v>
      </c>
      <c r="M86" s="44" t="s">
        <v>46</v>
      </c>
      <c r="N86" s="44" t="s">
        <v>11110</v>
      </c>
      <c r="O86" s="44">
        <v>1090</v>
      </c>
      <c r="P86" s="44">
        <v>550</v>
      </c>
      <c r="Q86" s="44" t="s">
        <v>46</v>
      </c>
      <c r="R86" s="44" t="s">
        <v>46</v>
      </c>
      <c r="S86" s="44" t="s">
        <v>46</v>
      </c>
      <c r="T86" s="44" t="s">
        <v>11129</v>
      </c>
      <c r="U86" s="44" t="s">
        <v>46</v>
      </c>
      <c r="V86" s="44" t="s">
        <v>46</v>
      </c>
      <c r="W86" s="44" t="s">
        <v>71</v>
      </c>
      <c r="X86" s="44" t="s">
        <v>11130</v>
      </c>
      <c r="Y86" s="44" t="s">
        <v>46</v>
      </c>
      <c r="Z86" s="44" t="s">
        <v>46</v>
      </c>
      <c r="AA86" s="44" t="s">
        <v>46</v>
      </c>
      <c r="AB86" s="44" t="s">
        <v>46</v>
      </c>
      <c r="AC86" s="44" t="s">
        <v>46</v>
      </c>
      <c r="AD86" s="44" t="s">
        <v>46</v>
      </c>
    </row>
    <row r="87" spans="1:30">
      <c r="A87" s="44" t="s">
        <v>10758</v>
      </c>
      <c r="B87" s="44" t="s">
        <v>11073</v>
      </c>
      <c r="C87" s="44" t="s">
        <v>11104</v>
      </c>
      <c r="D87" s="44" t="s">
        <v>11204</v>
      </c>
      <c r="E87" s="44" t="s">
        <v>11205</v>
      </c>
      <c r="F87" s="44" t="s">
        <v>11206</v>
      </c>
      <c r="G87" s="44" t="s">
        <v>11207</v>
      </c>
      <c r="H87" s="44" t="s">
        <v>38</v>
      </c>
      <c r="I87" s="44" t="s">
        <v>46</v>
      </c>
      <c r="J87" s="44" t="s">
        <v>46</v>
      </c>
      <c r="K87" s="44" t="s">
        <v>46</v>
      </c>
      <c r="L87" s="44" t="s">
        <v>11208</v>
      </c>
      <c r="M87" s="44" t="s">
        <v>46</v>
      </c>
      <c r="N87" s="44" t="s">
        <v>11110</v>
      </c>
      <c r="O87" s="44">
        <v>2690</v>
      </c>
      <c r="P87" s="44">
        <v>599</v>
      </c>
      <c r="Q87" s="44" t="s">
        <v>46</v>
      </c>
      <c r="R87" s="44" t="s">
        <v>46</v>
      </c>
      <c r="S87" s="44" t="s">
        <v>46</v>
      </c>
      <c r="T87" s="44" t="s">
        <v>11209</v>
      </c>
      <c r="U87" s="44" t="s">
        <v>11081</v>
      </c>
      <c r="V87" s="44" t="s">
        <v>46</v>
      </c>
      <c r="W87" s="44" t="s">
        <v>71</v>
      </c>
      <c r="X87" s="44" t="s">
        <v>11210</v>
      </c>
      <c r="Y87" s="44" t="s">
        <v>46</v>
      </c>
      <c r="Z87" s="44" t="s">
        <v>46</v>
      </c>
      <c r="AA87" s="44" t="s">
        <v>46</v>
      </c>
      <c r="AB87" s="44" t="s">
        <v>46</v>
      </c>
      <c r="AC87" s="44" t="s">
        <v>46</v>
      </c>
      <c r="AD87" s="44" t="s">
        <v>46</v>
      </c>
    </row>
    <row r="88" spans="1:30">
      <c r="A88" s="44" t="s">
        <v>10758</v>
      </c>
      <c r="B88" s="44" t="s">
        <v>11073</v>
      </c>
      <c r="C88" s="44" t="s">
        <v>11104</v>
      </c>
      <c r="D88" s="44" t="s">
        <v>11211</v>
      </c>
      <c r="E88" s="44" t="s">
        <v>11212</v>
      </c>
      <c r="F88" s="44" t="s">
        <v>11213</v>
      </c>
      <c r="G88" s="44" t="s">
        <v>11214</v>
      </c>
      <c r="H88" s="44" t="s">
        <v>38</v>
      </c>
      <c r="I88" s="44" t="s">
        <v>46</v>
      </c>
      <c r="J88" s="44" t="s">
        <v>46</v>
      </c>
      <c r="K88" s="44" t="s">
        <v>46</v>
      </c>
      <c r="L88" s="44" t="s">
        <v>11208</v>
      </c>
      <c r="M88" s="44" t="s">
        <v>46</v>
      </c>
      <c r="N88" s="44" t="s">
        <v>11110</v>
      </c>
      <c r="O88" s="44">
        <v>2690</v>
      </c>
      <c r="P88" s="44">
        <v>599</v>
      </c>
      <c r="Q88" s="44" t="s">
        <v>46</v>
      </c>
      <c r="R88" s="44" t="s">
        <v>46</v>
      </c>
      <c r="S88" s="44" t="s">
        <v>46</v>
      </c>
      <c r="T88" s="44" t="s">
        <v>11209</v>
      </c>
      <c r="U88" s="44" t="s">
        <v>11081</v>
      </c>
      <c r="V88" s="44" t="s">
        <v>46</v>
      </c>
      <c r="W88" s="44" t="s">
        <v>71</v>
      </c>
      <c r="X88" s="44" t="s">
        <v>11210</v>
      </c>
      <c r="Y88" s="44" t="s">
        <v>46</v>
      </c>
      <c r="Z88" s="44" t="s">
        <v>46</v>
      </c>
      <c r="AA88" s="44" t="s">
        <v>46</v>
      </c>
      <c r="AB88" s="44" t="s">
        <v>46</v>
      </c>
      <c r="AC88" s="44" t="s">
        <v>46</v>
      </c>
      <c r="AD88" s="44" t="s">
        <v>46</v>
      </c>
    </row>
    <row r="89" spans="1:30">
      <c r="A89" s="44" t="s">
        <v>10758</v>
      </c>
      <c r="B89" s="44" t="s">
        <v>11073</v>
      </c>
      <c r="C89" s="44" t="s">
        <v>11104</v>
      </c>
      <c r="D89" s="44" t="s">
        <v>11215</v>
      </c>
      <c r="E89" s="44" t="s">
        <v>11216</v>
      </c>
      <c r="F89" s="44" t="s">
        <v>11217</v>
      </c>
      <c r="G89" s="44" t="s">
        <v>11218</v>
      </c>
      <c r="H89" s="44" t="s">
        <v>38</v>
      </c>
      <c r="I89" s="44" t="s">
        <v>46</v>
      </c>
      <c r="J89" s="44" t="s">
        <v>46</v>
      </c>
      <c r="K89" s="44" t="s">
        <v>46</v>
      </c>
      <c r="L89" s="44" t="s">
        <v>11208</v>
      </c>
      <c r="M89" s="44" t="s">
        <v>46</v>
      </c>
      <c r="N89" s="44" t="s">
        <v>11110</v>
      </c>
      <c r="O89" s="44">
        <v>2690</v>
      </c>
      <c r="P89" s="44">
        <v>599</v>
      </c>
      <c r="Q89" s="44" t="s">
        <v>46</v>
      </c>
      <c r="R89" s="44" t="s">
        <v>46</v>
      </c>
      <c r="S89" s="44" t="s">
        <v>46</v>
      </c>
      <c r="T89" s="44" t="s">
        <v>11209</v>
      </c>
      <c r="U89" s="44" t="s">
        <v>11081</v>
      </c>
      <c r="V89" s="44" t="s">
        <v>46</v>
      </c>
      <c r="W89" s="44" t="s">
        <v>71</v>
      </c>
      <c r="X89" s="44" t="s">
        <v>11210</v>
      </c>
      <c r="Y89" s="44" t="s">
        <v>46</v>
      </c>
      <c r="Z89" s="44" t="s">
        <v>46</v>
      </c>
      <c r="AA89" s="44" t="s">
        <v>46</v>
      </c>
      <c r="AB89" s="44" t="s">
        <v>46</v>
      </c>
      <c r="AC89" s="44" t="s">
        <v>46</v>
      </c>
      <c r="AD89" s="44" t="s">
        <v>46</v>
      </c>
    </row>
    <row r="90" spans="1:30">
      <c r="A90" s="44" t="s">
        <v>10758</v>
      </c>
      <c r="B90" s="44" t="s">
        <v>11073</v>
      </c>
      <c r="C90" s="44" t="s">
        <v>11104</v>
      </c>
      <c r="D90" s="44" t="s">
        <v>11219</v>
      </c>
      <c r="E90" s="44" t="s">
        <v>11220</v>
      </c>
      <c r="F90" s="44" t="s">
        <v>11221</v>
      </c>
      <c r="G90" s="44" t="s">
        <v>11222</v>
      </c>
      <c r="H90" s="44" t="s">
        <v>38</v>
      </c>
      <c r="I90" s="44" t="s">
        <v>46</v>
      </c>
      <c r="J90" s="44" t="s">
        <v>46</v>
      </c>
      <c r="K90" s="44" t="s">
        <v>46</v>
      </c>
      <c r="L90" s="44" t="s">
        <v>11208</v>
      </c>
      <c r="M90" s="44" t="s">
        <v>46</v>
      </c>
      <c r="N90" s="44" t="s">
        <v>11110</v>
      </c>
      <c r="O90" s="44">
        <v>2690</v>
      </c>
      <c r="P90" s="44">
        <v>599</v>
      </c>
      <c r="Q90" s="44" t="s">
        <v>46</v>
      </c>
      <c r="R90" s="44" t="s">
        <v>46</v>
      </c>
      <c r="S90" s="44" t="s">
        <v>46</v>
      </c>
      <c r="T90" s="44" t="s">
        <v>11209</v>
      </c>
      <c r="U90" s="44" t="s">
        <v>11081</v>
      </c>
      <c r="V90" s="44" t="s">
        <v>46</v>
      </c>
      <c r="W90" s="44" t="s">
        <v>71</v>
      </c>
      <c r="X90" s="44" t="s">
        <v>11210</v>
      </c>
      <c r="Y90" s="44" t="s">
        <v>46</v>
      </c>
      <c r="Z90" s="44" t="s">
        <v>46</v>
      </c>
      <c r="AA90" s="44" t="s">
        <v>46</v>
      </c>
      <c r="AB90" s="44" t="s">
        <v>46</v>
      </c>
      <c r="AC90" s="44" t="s">
        <v>46</v>
      </c>
      <c r="AD90" s="44" t="s">
        <v>46</v>
      </c>
    </row>
    <row r="91" spans="1:30">
      <c r="A91" s="44" t="s">
        <v>10758</v>
      </c>
      <c r="B91" s="44" t="s">
        <v>11073</v>
      </c>
      <c r="C91" s="44" t="s">
        <v>11074</v>
      </c>
      <c r="D91" s="44" t="s">
        <v>11223</v>
      </c>
      <c r="E91" s="44" t="s">
        <v>11224</v>
      </c>
      <c r="F91" s="44" t="s">
        <v>11225</v>
      </c>
      <c r="G91" s="44" t="s">
        <v>11226</v>
      </c>
      <c r="H91" s="44" t="s">
        <v>38</v>
      </c>
      <c r="I91" s="44" t="s">
        <v>46</v>
      </c>
      <c r="J91" s="44" t="s">
        <v>46</v>
      </c>
      <c r="K91" s="44" t="s">
        <v>46</v>
      </c>
      <c r="L91" s="44" t="s">
        <v>11079</v>
      </c>
      <c r="M91" s="44" t="s">
        <v>46</v>
      </c>
      <c r="N91" s="44" t="s">
        <v>949</v>
      </c>
      <c r="O91" s="44">
        <v>798</v>
      </c>
      <c r="P91" s="44">
        <v>458</v>
      </c>
      <c r="Q91" s="44" t="s">
        <v>46</v>
      </c>
      <c r="R91" s="44" t="s">
        <v>46</v>
      </c>
      <c r="S91" s="44" t="s">
        <v>46</v>
      </c>
      <c r="T91" s="44" t="s">
        <v>11080</v>
      </c>
      <c r="U91" s="44" t="s">
        <v>11227</v>
      </c>
      <c r="V91" s="44" t="s">
        <v>46</v>
      </c>
      <c r="W91" s="44" t="s">
        <v>46</v>
      </c>
      <c r="X91" s="44" t="s">
        <v>11083</v>
      </c>
      <c r="Y91" s="44" t="s">
        <v>46</v>
      </c>
      <c r="Z91" s="44">
        <v>0</v>
      </c>
      <c r="AA91" s="44" t="s">
        <v>46</v>
      </c>
      <c r="AB91" s="44" t="s">
        <v>46</v>
      </c>
      <c r="AC91" s="44" t="s">
        <v>46</v>
      </c>
      <c r="AD91" s="44" t="s">
        <v>46</v>
      </c>
    </row>
    <row r="92" spans="1:30">
      <c r="A92" s="44" t="s">
        <v>10758</v>
      </c>
      <c r="B92" s="44" t="s">
        <v>11073</v>
      </c>
      <c r="C92" s="44" t="s">
        <v>11074</v>
      </c>
      <c r="D92" s="44" t="s">
        <v>11228</v>
      </c>
      <c r="E92" s="44" t="s">
        <v>11229</v>
      </c>
      <c r="F92" s="44" t="s">
        <v>11230</v>
      </c>
      <c r="G92" s="44" t="s">
        <v>11231</v>
      </c>
      <c r="H92" s="44" t="s">
        <v>38</v>
      </c>
      <c r="I92" s="44" t="s">
        <v>46</v>
      </c>
      <c r="J92" s="44" t="s">
        <v>46</v>
      </c>
      <c r="K92" s="44" t="s">
        <v>46</v>
      </c>
      <c r="L92" s="44" t="s">
        <v>11079</v>
      </c>
      <c r="M92" s="44" t="s">
        <v>46</v>
      </c>
      <c r="N92" s="44" t="s">
        <v>949</v>
      </c>
      <c r="O92" s="44">
        <v>798</v>
      </c>
      <c r="P92" s="44">
        <v>458</v>
      </c>
      <c r="Q92" s="44" t="s">
        <v>46</v>
      </c>
      <c r="R92" s="44" t="s">
        <v>46</v>
      </c>
      <c r="S92" s="44" t="s">
        <v>46</v>
      </c>
      <c r="T92" s="44" t="s">
        <v>11080</v>
      </c>
      <c r="U92" s="44" t="s">
        <v>11227</v>
      </c>
      <c r="V92" s="44" t="s">
        <v>46</v>
      </c>
      <c r="W92" s="44" t="s">
        <v>46</v>
      </c>
      <c r="X92" s="44" t="s">
        <v>11083</v>
      </c>
      <c r="Y92" s="44" t="s">
        <v>46</v>
      </c>
      <c r="Z92" s="44">
        <v>0</v>
      </c>
      <c r="AA92" s="44" t="s">
        <v>46</v>
      </c>
      <c r="AB92" s="44" t="s">
        <v>46</v>
      </c>
      <c r="AC92" s="44" t="s">
        <v>46</v>
      </c>
      <c r="AD92" s="44" t="s">
        <v>46</v>
      </c>
    </row>
    <row r="93" spans="1:30">
      <c r="A93" s="44" t="s">
        <v>10758</v>
      </c>
      <c r="B93" s="44" t="s">
        <v>11073</v>
      </c>
      <c r="C93" s="44" t="s">
        <v>11074</v>
      </c>
      <c r="D93" s="44" t="s">
        <v>11232</v>
      </c>
      <c r="E93" s="44" t="s">
        <v>11233</v>
      </c>
      <c r="F93" s="44" t="s">
        <v>11234</v>
      </c>
      <c r="G93" s="44" t="s">
        <v>11235</v>
      </c>
      <c r="H93" s="44" t="s">
        <v>38</v>
      </c>
      <c r="I93" s="44" t="s">
        <v>46</v>
      </c>
      <c r="J93" s="44" t="s">
        <v>46</v>
      </c>
      <c r="K93" s="44" t="s">
        <v>46</v>
      </c>
      <c r="L93" s="44" t="s">
        <v>11079</v>
      </c>
      <c r="M93" s="44" t="s">
        <v>46</v>
      </c>
      <c r="N93" s="44" t="s">
        <v>949</v>
      </c>
      <c r="O93" s="44">
        <v>798</v>
      </c>
      <c r="P93" s="44">
        <v>458</v>
      </c>
      <c r="Q93" s="44" t="s">
        <v>46</v>
      </c>
      <c r="R93" s="44" t="s">
        <v>46</v>
      </c>
      <c r="S93" s="44" t="s">
        <v>46</v>
      </c>
      <c r="T93" s="44" t="s">
        <v>11080</v>
      </c>
      <c r="U93" s="44" t="s">
        <v>11227</v>
      </c>
      <c r="V93" s="44" t="s">
        <v>46</v>
      </c>
      <c r="W93" s="44" t="s">
        <v>46</v>
      </c>
      <c r="X93" s="44" t="s">
        <v>11083</v>
      </c>
      <c r="Y93" s="44" t="s">
        <v>46</v>
      </c>
      <c r="Z93" s="44">
        <v>0</v>
      </c>
      <c r="AA93" s="44" t="s">
        <v>46</v>
      </c>
      <c r="AB93" s="44" t="s">
        <v>46</v>
      </c>
      <c r="AC93" s="44" t="s">
        <v>46</v>
      </c>
      <c r="AD93" s="44" t="s">
        <v>46</v>
      </c>
    </row>
    <row r="94" spans="1:30">
      <c r="A94" s="44" t="s">
        <v>10758</v>
      </c>
      <c r="B94" s="44" t="s">
        <v>11073</v>
      </c>
      <c r="C94" s="44" t="s">
        <v>11074</v>
      </c>
      <c r="D94" s="44" t="s">
        <v>11236</v>
      </c>
      <c r="E94" s="44" t="s">
        <v>11237</v>
      </c>
      <c r="F94" s="44" t="s">
        <v>11238</v>
      </c>
      <c r="G94" s="44" t="s">
        <v>11239</v>
      </c>
      <c r="H94" s="44" t="s">
        <v>181</v>
      </c>
      <c r="I94" s="44" t="s">
        <v>46</v>
      </c>
      <c r="J94" s="44" t="s">
        <v>46</v>
      </c>
      <c r="K94" s="44" t="s">
        <v>46</v>
      </c>
      <c r="L94" s="44" t="s">
        <v>11079</v>
      </c>
      <c r="M94" s="44" t="s">
        <v>46</v>
      </c>
      <c r="N94" s="44" t="s">
        <v>949</v>
      </c>
      <c r="O94" s="44">
        <v>798</v>
      </c>
      <c r="P94" s="44">
        <v>458</v>
      </c>
      <c r="Q94" s="44" t="s">
        <v>46</v>
      </c>
      <c r="R94" s="44" t="s">
        <v>46</v>
      </c>
      <c r="S94" s="44" t="s">
        <v>46</v>
      </c>
      <c r="T94" s="44" t="s">
        <v>11080</v>
      </c>
      <c r="U94" s="44" t="s">
        <v>11227</v>
      </c>
      <c r="V94" s="44" t="s">
        <v>46</v>
      </c>
      <c r="W94" s="44" t="s">
        <v>46</v>
      </c>
      <c r="X94" s="44" t="s">
        <v>11083</v>
      </c>
      <c r="Y94" s="44" t="s">
        <v>46</v>
      </c>
      <c r="Z94" s="44">
        <v>0</v>
      </c>
      <c r="AA94" s="44" t="s">
        <v>46</v>
      </c>
      <c r="AB94" s="44" t="s">
        <v>46</v>
      </c>
      <c r="AC94" s="44" t="s">
        <v>46</v>
      </c>
      <c r="AD94" s="44" t="s">
        <v>46</v>
      </c>
    </row>
    <row r="95" spans="1:30">
      <c r="A95" s="44" t="s">
        <v>10758</v>
      </c>
      <c r="B95" s="44" t="s">
        <v>11073</v>
      </c>
      <c r="C95" s="44" t="s">
        <v>11074</v>
      </c>
      <c r="D95" s="44" t="s">
        <v>11240</v>
      </c>
      <c r="E95" s="44" t="s">
        <v>11241</v>
      </c>
      <c r="F95" s="44" t="s">
        <v>11242</v>
      </c>
      <c r="G95" s="44" t="s">
        <v>11243</v>
      </c>
      <c r="H95" s="44" t="s">
        <v>38</v>
      </c>
      <c r="I95" s="44" t="s">
        <v>46</v>
      </c>
      <c r="J95" s="44" t="s">
        <v>46</v>
      </c>
      <c r="K95" s="44" t="s">
        <v>46</v>
      </c>
      <c r="L95" s="44" t="s">
        <v>11079</v>
      </c>
      <c r="M95" s="44" t="s">
        <v>46</v>
      </c>
      <c r="N95" s="44" t="s">
        <v>949</v>
      </c>
      <c r="O95" s="44">
        <v>798</v>
      </c>
      <c r="P95" s="44">
        <v>458</v>
      </c>
      <c r="Q95" s="44" t="s">
        <v>46</v>
      </c>
      <c r="R95" s="44" t="s">
        <v>46</v>
      </c>
      <c r="S95" s="44" t="s">
        <v>46</v>
      </c>
      <c r="T95" s="44" t="s">
        <v>11080</v>
      </c>
      <c r="U95" s="44" t="s">
        <v>11227</v>
      </c>
      <c r="V95" s="44" t="s">
        <v>46</v>
      </c>
      <c r="W95" s="44" t="s">
        <v>46</v>
      </c>
      <c r="X95" s="44" t="s">
        <v>11083</v>
      </c>
      <c r="Y95" s="44" t="s">
        <v>46</v>
      </c>
      <c r="Z95" s="44">
        <v>0</v>
      </c>
      <c r="AA95" s="44" t="s">
        <v>46</v>
      </c>
      <c r="AB95" s="44" t="s">
        <v>46</v>
      </c>
      <c r="AC95" s="44" t="s">
        <v>46</v>
      </c>
      <c r="AD95" s="44" t="s">
        <v>46</v>
      </c>
    </row>
    <row r="96" spans="1:30">
      <c r="A96" s="44" t="s">
        <v>10758</v>
      </c>
      <c r="B96" s="44" t="s">
        <v>11073</v>
      </c>
      <c r="C96" s="44" t="s">
        <v>11088</v>
      </c>
      <c r="D96" s="44" t="s">
        <v>11244</v>
      </c>
      <c r="E96" s="44" t="s">
        <v>11245</v>
      </c>
      <c r="F96" s="44" t="s">
        <v>11246</v>
      </c>
      <c r="G96" s="44" t="s">
        <v>11247</v>
      </c>
      <c r="H96" s="44" t="s">
        <v>38</v>
      </c>
      <c r="I96" s="44" t="s">
        <v>46</v>
      </c>
      <c r="J96" s="44" t="s">
        <v>46</v>
      </c>
      <c r="K96" s="44" t="s">
        <v>46</v>
      </c>
      <c r="L96" s="44" t="s">
        <v>11248</v>
      </c>
      <c r="M96" s="44" t="s">
        <v>46</v>
      </c>
      <c r="N96" s="44" t="s">
        <v>1029</v>
      </c>
      <c r="O96" s="44">
        <v>1380</v>
      </c>
      <c r="P96" s="44">
        <v>620</v>
      </c>
      <c r="Q96" s="44" t="s">
        <v>46</v>
      </c>
      <c r="R96" s="44" t="s">
        <v>46</v>
      </c>
      <c r="S96" s="44" t="s">
        <v>46</v>
      </c>
      <c r="T96" s="44" t="s">
        <v>11249</v>
      </c>
      <c r="U96" s="44" t="s">
        <v>10908</v>
      </c>
      <c r="V96" s="44" t="s">
        <v>46</v>
      </c>
      <c r="W96" s="44" t="s">
        <v>46</v>
      </c>
      <c r="X96" s="44" t="s">
        <v>11250</v>
      </c>
      <c r="Y96" s="44" t="s">
        <v>46</v>
      </c>
      <c r="Z96" s="44" t="s">
        <v>46</v>
      </c>
      <c r="AA96" s="44" t="s">
        <v>46</v>
      </c>
      <c r="AB96" s="44" t="s">
        <v>46</v>
      </c>
      <c r="AC96" s="44" t="s">
        <v>46</v>
      </c>
      <c r="AD96" s="44" t="s">
        <v>46</v>
      </c>
    </row>
    <row r="97" spans="1:30">
      <c r="A97" s="44" t="s">
        <v>10758</v>
      </c>
      <c r="B97" s="44" t="s">
        <v>11073</v>
      </c>
      <c r="C97" s="44" t="s">
        <v>11088</v>
      </c>
      <c r="D97" s="44" t="s">
        <v>11251</v>
      </c>
      <c r="E97" s="44" t="s">
        <v>11252</v>
      </c>
      <c r="F97" s="44" t="s">
        <v>11253</v>
      </c>
      <c r="G97" s="44" t="s">
        <v>11254</v>
      </c>
      <c r="H97" s="44" t="s">
        <v>38</v>
      </c>
      <c r="I97" s="44" t="s">
        <v>46</v>
      </c>
      <c r="J97" s="44" t="s">
        <v>46</v>
      </c>
      <c r="K97" s="44" t="s">
        <v>46</v>
      </c>
      <c r="L97" s="44" t="s">
        <v>11248</v>
      </c>
      <c r="M97" s="44" t="s">
        <v>46</v>
      </c>
      <c r="N97" s="44" t="s">
        <v>1029</v>
      </c>
      <c r="O97" s="44">
        <v>1380</v>
      </c>
      <c r="P97" s="44">
        <v>620</v>
      </c>
      <c r="Q97" s="44" t="s">
        <v>46</v>
      </c>
      <c r="R97" s="44" t="s">
        <v>46</v>
      </c>
      <c r="S97" s="44" t="s">
        <v>46</v>
      </c>
      <c r="T97" s="44" t="s">
        <v>11249</v>
      </c>
      <c r="U97" s="44" t="s">
        <v>10908</v>
      </c>
      <c r="V97" s="44" t="s">
        <v>46</v>
      </c>
      <c r="W97" s="44" t="s">
        <v>46</v>
      </c>
      <c r="X97" s="44" t="s">
        <v>11250</v>
      </c>
      <c r="Y97" s="44" t="s">
        <v>46</v>
      </c>
      <c r="Z97" s="44" t="s">
        <v>46</v>
      </c>
      <c r="AA97" s="44" t="s">
        <v>46</v>
      </c>
      <c r="AB97" s="44" t="s">
        <v>46</v>
      </c>
      <c r="AC97" s="44" t="s">
        <v>46</v>
      </c>
      <c r="AD97" s="44" t="s">
        <v>46</v>
      </c>
    </row>
    <row r="98" spans="1:30">
      <c r="A98" s="44" t="s">
        <v>10758</v>
      </c>
      <c r="B98" s="44" t="s">
        <v>11073</v>
      </c>
      <c r="C98" s="44" t="s">
        <v>11088</v>
      </c>
      <c r="D98" s="44" t="s">
        <v>11255</v>
      </c>
      <c r="E98" s="44" t="s">
        <v>11256</v>
      </c>
      <c r="F98" s="44" t="s">
        <v>11257</v>
      </c>
      <c r="G98" s="44" t="s">
        <v>11258</v>
      </c>
      <c r="H98" s="44" t="s">
        <v>38</v>
      </c>
      <c r="I98" s="44" t="s">
        <v>46</v>
      </c>
      <c r="J98" s="44" t="s">
        <v>46</v>
      </c>
      <c r="K98" s="44" t="s">
        <v>46</v>
      </c>
      <c r="L98" s="44" t="s">
        <v>11248</v>
      </c>
      <c r="M98" s="44" t="s">
        <v>46</v>
      </c>
      <c r="N98" s="44" t="s">
        <v>1029</v>
      </c>
      <c r="O98" s="44">
        <v>1380</v>
      </c>
      <c r="P98" s="44">
        <v>620</v>
      </c>
      <c r="Q98" s="44" t="s">
        <v>46</v>
      </c>
      <c r="R98" s="44" t="s">
        <v>46</v>
      </c>
      <c r="S98" s="44" t="s">
        <v>46</v>
      </c>
      <c r="T98" s="44" t="s">
        <v>11249</v>
      </c>
      <c r="U98" s="44" t="s">
        <v>10908</v>
      </c>
      <c r="V98" s="44" t="s">
        <v>46</v>
      </c>
      <c r="W98" s="44" t="s">
        <v>46</v>
      </c>
      <c r="X98" s="44" t="s">
        <v>11250</v>
      </c>
      <c r="Y98" s="44" t="s">
        <v>46</v>
      </c>
      <c r="Z98" s="44" t="s">
        <v>46</v>
      </c>
      <c r="AA98" s="44" t="s">
        <v>46</v>
      </c>
      <c r="AB98" s="44" t="s">
        <v>46</v>
      </c>
      <c r="AC98" s="44" t="s">
        <v>46</v>
      </c>
      <c r="AD98" s="44" t="s">
        <v>46</v>
      </c>
    </row>
    <row r="99" spans="1:30">
      <c r="A99" s="44" t="s">
        <v>10758</v>
      </c>
      <c r="B99" s="44" t="s">
        <v>11073</v>
      </c>
      <c r="C99" s="44" t="s">
        <v>11259</v>
      </c>
      <c r="D99" s="44" t="s">
        <v>11260</v>
      </c>
      <c r="E99" s="44" t="s">
        <v>11261</v>
      </c>
      <c r="F99" s="44" t="s">
        <v>11262</v>
      </c>
      <c r="G99" s="44" t="s">
        <v>11263</v>
      </c>
      <c r="H99" s="44" t="s">
        <v>38</v>
      </c>
      <c r="I99" s="44" t="s">
        <v>46</v>
      </c>
      <c r="J99" s="44" t="s">
        <v>46</v>
      </c>
      <c r="K99" s="44" t="s">
        <v>46</v>
      </c>
      <c r="L99" s="44" t="s">
        <v>11264</v>
      </c>
      <c r="M99" s="44" t="s">
        <v>46</v>
      </c>
      <c r="N99" s="44" t="s">
        <v>11265</v>
      </c>
      <c r="O99" s="44">
        <v>1260</v>
      </c>
      <c r="P99" s="44">
        <v>599</v>
      </c>
      <c r="Q99" s="44" t="s">
        <v>46</v>
      </c>
      <c r="R99" s="44" t="s">
        <v>46</v>
      </c>
      <c r="S99" s="44" t="s">
        <v>46</v>
      </c>
      <c r="T99" s="44" t="s">
        <v>11266</v>
      </c>
      <c r="U99" s="44" t="s">
        <v>11267</v>
      </c>
      <c r="V99" s="44" t="s">
        <v>46</v>
      </c>
      <c r="W99" s="44" t="s">
        <v>46</v>
      </c>
      <c r="X99" s="44" t="s">
        <v>11268</v>
      </c>
      <c r="Y99" s="44" t="s">
        <v>46</v>
      </c>
      <c r="Z99" s="44" t="s">
        <v>46</v>
      </c>
      <c r="AA99" s="44" t="s">
        <v>46</v>
      </c>
      <c r="AB99" s="44" t="s">
        <v>46</v>
      </c>
      <c r="AC99" s="44" t="s">
        <v>46</v>
      </c>
      <c r="AD99" s="44" t="s">
        <v>46</v>
      </c>
    </row>
    <row r="100" spans="1:30">
      <c r="A100" s="44" t="s">
        <v>10758</v>
      </c>
      <c r="B100" s="44" t="s">
        <v>11073</v>
      </c>
      <c r="C100" s="44" t="s">
        <v>11269</v>
      </c>
      <c r="D100" s="44" t="s">
        <v>11270</v>
      </c>
      <c r="E100" s="44" t="s">
        <v>11271</v>
      </c>
      <c r="F100" s="44" t="s">
        <v>11272</v>
      </c>
      <c r="G100" s="44" t="s">
        <v>11273</v>
      </c>
      <c r="H100" s="44" t="s">
        <v>38</v>
      </c>
      <c r="I100" s="44" t="s">
        <v>46</v>
      </c>
      <c r="J100" s="44" t="s">
        <v>46</v>
      </c>
      <c r="K100" s="44" t="s">
        <v>46</v>
      </c>
      <c r="L100" s="44" t="s">
        <v>11274</v>
      </c>
      <c r="M100" s="44" t="s">
        <v>46</v>
      </c>
      <c r="N100" s="44" t="s">
        <v>4598</v>
      </c>
      <c r="O100" s="44">
        <v>1690</v>
      </c>
      <c r="P100" s="44">
        <v>840</v>
      </c>
      <c r="Q100" s="44" t="s">
        <v>46</v>
      </c>
      <c r="R100" s="44" t="s">
        <v>46</v>
      </c>
      <c r="S100" s="44" t="s">
        <v>46</v>
      </c>
      <c r="T100" s="44" t="s">
        <v>11275</v>
      </c>
      <c r="U100" s="44" t="s">
        <v>10908</v>
      </c>
      <c r="V100" s="44" t="s">
        <v>46</v>
      </c>
      <c r="W100" s="44" t="s">
        <v>46</v>
      </c>
      <c r="X100" s="44" t="s">
        <v>11276</v>
      </c>
      <c r="Y100" s="44" t="s">
        <v>46</v>
      </c>
      <c r="Z100" s="44" t="s">
        <v>46</v>
      </c>
      <c r="AA100" s="44" t="s">
        <v>46</v>
      </c>
      <c r="AB100" s="44" t="s">
        <v>46</v>
      </c>
      <c r="AC100" s="44" t="s">
        <v>46</v>
      </c>
      <c r="AD100" s="44" t="s">
        <v>46</v>
      </c>
    </row>
    <row r="101" spans="1:30">
      <c r="A101" s="44" t="s">
        <v>10758</v>
      </c>
      <c r="B101" s="44" t="s">
        <v>11073</v>
      </c>
      <c r="C101" s="44" t="s">
        <v>11269</v>
      </c>
      <c r="D101" s="44" t="s">
        <v>11277</v>
      </c>
      <c r="E101" s="44" t="s">
        <v>11278</v>
      </c>
      <c r="F101" s="44" t="s">
        <v>11279</v>
      </c>
      <c r="G101" s="44" t="s">
        <v>11280</v>
      </c>
      <c r="H101" s="44" t="s">
        <v>38</v>
      </c>
      <c r="I101" s="44" t="s">
        <v>46</v>
      </c>
      <c r="J101" s="44" t="s">
        <v>46</v>
      </c>
      <c r="K101" s="44" t="s">
        <v>46</v>
      </c>
      <c r="L101" s="44" t="s">
        <v>11274</v>
      </c>
      <c r="M101" s="44" t="s">
        <v>46</v>
      </c>
      <c r="N101" s="44" t="s">
        <v>4598</v>
      </c>
      <c r="O101" s="44">
        <v>1690</v>
      </c>
      <c r="P101" s="44">
        <v>840</v>
      </c>
      <c r="Q101" s="44" t="s">
        <v>46</v>
      </c>
      <c r="R101" s="44" t="s">
        <v>46</v>
      </c>
      <c r="S101" s="44" t="s">
        <v>46</v>
      </c>
      <c r="T101" s="44" t="s">
        <v>11275</v>
      </c>
      <c r="U101" s="44" t="s">
        <v>10908</v>
      </c>
      <c r="V101" s="44" t="s">
        <v>46</v>
      </c>
      <c r="W101" s="44" t="s">
        <v>46</v>
      </c>
      <c r="X101" s="44" t="s">
        <v>11276</v>
      </c>
      <c r="Y101" s="44" t="s">
        <v>46</v>
      </c>
      <c r="Z101" s="44" t="s">
        <v>46</v>
      </c>
      <c r="AA101" s="44" t="s">
        <v>46</v>
      </c>
      <c r="AB101" s="44" t="s">
        <v>46</v>
      </c>
      <c r="AC101" s="44" t="s">
        <v>46</v>
      </c>
      <c r="AD101" s="44" t="s">
        <v>46</v>
      </c>
    </row>
    <row r="102" spans="1:30">
      <c r="A102" s="44" t="s">
        <v>10758</v>
      </c>
      <c r="B102" s="44" t="s">
        <v>11281</v>
      </c>
      <c r="C102" s="44" t="s">
        <v>11282</v>
      </c>
      <c r="D102" s="44" t="s">
        <v>11283</v>
      </c>
      <c r="E102" s="44" t="s">
        <v>11284</v>
      </c>
      <c r="F102" s="44" t="s">
        <v>11285</v>
      </c>
      <c r="G102" s="44" t="s">
        <v>11286</v>
      </c>
      <c r="H102" s="44" t="s">
        <v>38</v>
      </c>
      <c r="I102" s="44" t="s">
        <v>46</v>
      </c>
      <c r="J102" s="44" t="s">
        <v>46</v>
      </c>
      <c r="K102" s="44" t="s">
        <v>46</v>
      </c>
      <c r="L102" s="44" t="s">
        <v>46</v>
      </c>
      <c r="M102" s="44" t="s">
        <v>46</v>
      </c>
      <c r="N102" s="44" t="s">
        <v>46</v>
      </c>
      <c r="O102" s="44">
        <v>950</v>
      </c>
      <c r="P102" s="44">
        <v>950</v>
      </c>
      <c r="Q102" s="44" t="s">
        <v>46</v>
      </c>
      <c r="R102" s="44" t="s">
        <v>46</v>
      </c>
      <c r="S102" s="44" t="s">
        <v>46</v>
      </c>
      <c r="T102" s="44" t="s">
        <v>11287</v>
      </c>
      <c r="U102" s="44" t="s">
        <v>46</v>
      </c>
      <c r="V102" s="44" t="s">
        <v>46</v>
      </c>
      <c r="W102" s="44" t="s">
        <v>46</v>
      </c>
      <c r="X102" s="44" t="s">
        <v>11288</v>
      </c>
      <c r="Y102" s="44" t="s">
        <v>46</v>
      </c>
      <c r="Z102" s="44" t="s">
        <v>46</v>
      </c>
      <c r="AA102" s="44" t="s">
        <v>46</v>
      </c>
      <c r="AB102" s="44" t="s">
        <v>46</v>
      </c>
      <c r="AC102" s="44" t="s">
        <v>46</v>
      </c>
      <c r="AD102" s="44" t="s">
        <v>46</v>
      </c>
    </row>
    <row r="103" spans="1:30">
      <c r="A103" s="44" t="s">
        <v>10758</v>
      </c>
      <c r="B103" s="44" t="s">
        <v>2824</v>
      </c>
      <c r="C103" s="44" t="s">
        <v>11289</v>
      </c>
      <c r="D103" s="44" t="s">
        <v>11290</v>
      </c>
      <c r="E103" s="44" t="s">
        <v>11291</v>
      </c>
      <c r="F103" s="44" t="s">
        <v>11292</v>
      </c>
      <c r="G103" s="44" t="s">
        <v>11293</v>
      </c>
      <c r="H103" s="44" t="s">
        <v>38</v>
      </c>
      <c r="I103" s="44" t="s">
        <v>46</v>
      </c>
      <c r="J103" s="44" t="s">
        <v>46</v>
      </c>
      <c r="K103" s="44" t="s">
        <v>46</v>
      </c>
      <c r="L103" s="44" t="s">
        <v>46</v>
      </c>
      <c r="M103" s="44" t="s">
        <v>46</v>
      </c>
      <c r="N103" s="44" t="s">
        <v>61</v>
      </c>
      <c r="O103" s="44">
        <v>1399</v>
      </c>
      <c r="P103" s="44">
        <v>899</v>
      </c>
      <c r="Q103" s="44" t="s">
        <v>46</v>
      </c>
      <c r="R103" s="44" t="s">
        <v>46</v>
      </c>
      <c r="S103" s="44" t="s">
        <v>46</v>
      </c>
      <c r="T103" s="44" t="s">
        <v>46</v>
      </c>
      <c r="U103" s="44" t="s">
        <v>46</v>
      </c>
      <c r="V103" s="44" t="s">
        <v>46</v>
      </c>
      <c r="W103" s="44" t="s">
        <v>46</v>
      </c>
      <c r="X103" s="44" t="s">
        <v>11294</v>
      </c>
      <c r="Y103" s="44" t="s">
        <v>46</v>
      </c>
      <c r="Z103" s="44">
        <v>0</v>
      </c>
      <c r="AA103" s="44" t="s">
        <v>46</v>
      </c>
      <c r="AB103" s="44" t="s">
        <v>11295</v>
      </c>
      <c r="AC103" s="44" t="s">
        <v>11296</v>
      </c>
      <c r="AD103" s="44" t="s">
        <v>46</v>
      </c>
    </row>
    <row r="104" spans="1:30">
      <c r="A104" s="44" t="s">
        <v>10758</v>
      </c>
      <c r="B104" s="44" t="s">
        <v>2824</v>
      </c>
      <c r="C104" s="44" t="s">
        <v>11289</v>
      </c>
      <c r="D104" s="44" t="s">
        <v>11297</v>
      </c>
      <c r="E104" s="44" t="s">
        <v>11298</v>
      </c>
      <c r="F104" s="44" t="s">
        <v>11299</v>
      </c>
      <c r="G104" s="44" t="s">
        <v>11300</v>
      </c>
      <c r="H104" s="44" t="s">
        <v>38</v>
      </c>
      <c r="I104" s="44" t="s">
        <v>46</v>
      </c>
      <c r="J104" s="44" t="s">
        <v>46</v>
      </c>
      <c r="K104" s="44" t="s">
        <v>46</v>
      </c>
      <c r="L104" s="44" t="s">
        <v>46</v>
      </c>
      <c r="M104" s="44" t="s">
        <v>46</v>
      </c>
      <c r="N104" s="44" t="s">
        <v>61</v>
      </c>
      <c r="O104" s="44">
        <v>1428</v>
      </c>
      <c r="P104" s="44">
        <v>879</v>
      </c>
      <c r="Q104" s="44" t="s">
        <v>46</v>
      </c>
      <c r="R104" s="44" t="s">
        <v>46</v>
      </c>
      <c r="S104" s="44" t="s">
        <v>46</v>
      </c>
      <c r="T104" s="44" t="s">
        <v>46</v>
      </c>
      <c r="U104" s="44" t="s">
        <v>11301</v>
      </c>
      <c r="V104" s="44" t="s">
        <v>46</v>
      </c>
      <c r="W104" s="44" t="s">
        <v>46</v>
      </c>
      <c r="X104" s="44" t="s">
        <v>11302</v>
      </c>
      <c r="Y104" s="44" t="s">
        <v>46</v>
      </c>
      <c r="Z104" s="44">
        <v>0</v>
      </c>
      <c r="AA104" s="44" t="s">
        <v>46</v>
      </c>
      <c r="AB104" s="44" t="s">
        <v>11303</v>
      </c>
      <c r="AC104" s="44" t="s">
        <v>11304</v>
      </c>
      <c r="AD104" s="44" t="s">
        <v>46</v>
      </c>
    </row>
    <row r="105" spans="1:30">
      <c r="A105" s="44" t="s">
        <v>10758</v>
      </c>
      <c r="B105" s="44" t="s">
        <v>2824</v>
      </c>
      <c r="C105" s="44" t="s">
        <v>11289</v>
      </c>
      <c r="D105" s="44" t="s">
        <v>11305</v>
      </c>
      <c r="E105" s="44" t="s">
        <v>11306</v>
      </c>
      <c r="F105" s="44" t="s">
        <v>11307</v>
      </c>
      <c r="G105" s="44" t="s">
        <v>11308</v>
      </c>
      <c r="H105" s="44" t="s">
        <v>38</v>
      </c>
      <c r="I105" s="44" t="s">
        <v>46</v>
      </c>
      <c r="J105" s="44" t="s">
        <v>46</v>
      </c>
      <c r="K105" s="44" t="s">
        <v>46</v>
      </c>
      <c r="L105" s="44" t="s">
        <v>46</v>
      </c>
      <c r="M105" s="44" t="s">
        <v>46</v>
      </c>
      <c r="N105" s="44" t="s">
        <v>61</v>
      </c>
      <c r="O105" s="44">
        <v>1499</v>
      </c>
      <c r="P105" s="44">
        <v>979</v>
      </c>
      <c r="Q105" s="44" t="s">
        <v>46</v>
      </c>
      <c r="R105" s="44" t="s">
        <v>46</v>
      </c>
      <c r="S105" s="44" t="s">
        <v>46</v>
      </c>
      <c r="T105" s="44" t="s">
        <v>11309</v>
      </c>
      <c r="U105" s="44" t="s">
        <v>11310</v>
      </c>
      <c r="V105" s="44" t="s">
        <v>46</v>
      </c>
      <c r="W105" s="44" t="s">
        <v>46</v>
      </c>
      <c r="X105" s="44" t="s">
        <v>9034</v>
      </c>
      <c r="Y105" s="44" t="s">
        <v>46</v>
      </c>
      <c r="Z105" s="44">
        <v>0</v>
      </c>
      <c r="AA105" s="44" t="s">
        <v>46</v>
      </c>
      <c r="AB105" s="44" t="s">
        <v>11311</v>
      </c>
      <c r="AC105" s="44" t="s">
        <v>11312</v>
      </c>
      <c r="AD105" s="44" t="s">
        <v>46</v>
      </c>
    </row>
    <row r="106" spans="1:30">
      <c r="A106" s="44" t="s">
        <v>10758</v>
      </c>
      <c r="B106" s="44" t="s">
        <v>2824</v>
      </c>
      <c r="C106" s="44" t="s">
        <v>11289</v>
      </c>
      <c r="D106" s="44" t="s">
        <v>11313</v>
      </c>
      <c r="E106" s="44" t="s">
        <v>11314</v>
      </c>
      <c r="F106" s="44" t="s">
        <v>11315</v>
      </c>
      <c r="G106" s="44" t="s">
        <v>11316</v>
      </c>
      <c r="H106" s="44" t="s">
        <v>38</v>
      </c>
      <c r="I106" s="44" t="s">
        <v>46</v>
      </c>
      <c r="J106" s="44" t="s">
        <v>46</v>
      </c>
      <c r="K106" s="44" t="s">
        <v>46</v>
      </c>
      <c r="L106" s="44" t="s">
        <v>46</v>
      </c>
      <c r="M106" s="44" t="s">
        <v>46</v>
      </c>
      <c r="N106" s="44" t="s">
        <v>61</v>
      </c>
      <c r="O106" s="44">
        <v>1499</v>
      </c>
      <c r="P106" s="44">
        <v>979</v>
      </c>
      <c r="Q106" s="44" t="s">
        <v>46</v>
      </c>
      <c r="R106" s="44" t="s">
        <v>46</v>
      </c>
      <c r="S106" s="44" t="s">
        <v>46</v>
      </c>
      <c r="T106" s="44" t="s">
        <v>11317</v>
      </c>
      <c r="U106" s="44" t="s">
        <v>11310</v>
      </c>
      <c r="V106" s="44" t="s">
        <v>46</v>
      </c>
      <c r="W106" s="44" t="s">
        <v>46</v>
      </c>
      <c r="X106" s="44" t="s">
        <v>9034</v>
      </c>
      <c r="Y106" s="44" t="s">
        <v>46</v>
      </c>
      <c r="Z106" s="44">
        <v>0</v>
      </c>
      <c r="AA106" s="44" t="s">
        <v>46</v>
      </c>
      <c r="AB106" s="44" t="s">
        <v>11318</v>
      </c>
      <c r="AC106" s="44" t="s">
        <v>11312</v>
      </c>
      <c r="AD106" s="44" t="s">
        <v>46</v>
      </c>
    </row>
    <row r="107" spans="1:30">
      <c r="A107" s="44" t="s">
        <v>10758</v>
      </c>
      <c r="B107" s="44" t="s">
        <v>2824</v>
      </c>
      <c r="C107" s="44" t="s">
        <v>11289</v>
      </c>
      <c r="D107" s="44" t="s">
        <v>11319</v>
      </c>
      <c r="E107" s="44" t="s">
        <v>11320</v>
      </c>
      <c r="F107" s="44" t="s">
        <v>11321</v>
      </c>
      <c r="G107" s="44" t="s">
        <v>11322</v>
      </c>
      <c r="H107" s="44" t="s">
        <v>38</v>
      </c>
      <c r="I107" s="44" t="s">
        <v>46</v>
      </c>
      <c r="J107" s="44" t="s">
        <v>46</v>
      </c>
      <c r="K107" s="44" t="s">
        <v>46</v>
      </c>
      <c r="L107" s="44" t="s">
        <v>46</v>
      </c>
      <c r="M107" s="44" t="s">
        <v>46</v>
      </c>
      <c r="N107" s="44" t="s">
        <v>61</v>
      </c>
      <c r="O107" s="44">
        <v>1399</v>
      </c>
      <c r="P107" s="44">
        <v>799</v>
      </c>
      <c r="Q107" s="44" t="s">
        <v>46</v>
      </c>
      <c r="R107" s="44" t="s">
        <v>46</v>
      </c>
      <c r="S107" s="44" t="s">
        <v>46</v>
      </c>
      <c r="T107" s="44" t="s">
        <v>46</v>
      </c>
      <c r="U107" s="44" t="s">
        <v>46</v>
      </c>
      <c r="V107" s="44" t="s">
        <v>46</v>
      </c>
      <c r="W107" s="44" t="s">
        <v>46</v>
      </c>
      <c r="X107" s="44" t="s">
        <v>11323</v>
      </c>
      <c r="Y107" s="44" t="s">
        <v>46</v>
      </c>
      <c r="Z107" s="44">
        <v>0</v>
      </c>
      <c r="AA107" s="44" t="s">
        <v>46</v>
      </c>
      <c r="AB107" s="44" t="s">
        <v>11324</v>
      </c>
      <c r="AC107" s="44" t="s">
        <v>11325</v>
      </c>
      <c r="AD107" s="44" t="s">
        <v>46</v>
      </c>
    </row>
    <row r="108" spans="1:30">
      <c r="A108" s="44" t="s">
        <v>10758</v>
      </c>
      <c r="B108" s="44" t="s">
        <v>2824</v>
      </c>
      <c r="C108" s="44" t="s">
        <v>11289</v>
      </c>
      <c r="D108" s="44" t="s">
        <v>11326</v>
      </c>
      <c r="E108" s="44" t="s">
        <v>11327</v>
      </c>
      <c r="F108" s="44" t="s">
        <v>11328</v>
      </c>
      <c r="G108" s="44" t="s">
        <v>11329</v>
      </c>
      <c r="H108" s="44" t="s">
        <v>38</v>
      </c>
      <c r="I108" s="44" t="s">
        <v>46</v>
      </c>
      <c r="J108" s="44" t="s">
        <v>46</v>
      </c>
      <c r="K108" s="44" t="s">
        <v>46</v>
      </c>
      <c r="L108" s="44" t="s">
        <v>46</v>
      </c>
      <c r="M108" s="44" t="s">
        <v>46</v>
      </c>
      <c r="N108" s="44" t="s">
        <v>61</v>
      </c>
      <c r="O108" s="44">
        <v>1599</v>
      </c>
      <c r="P108" s="44">
        <v>899</v>
      </c>
      <c r="Q108" s="44" t="s">
        <v>46</v>
      </c>
      <c r="R108" s="44" t="s">
        <v>46</v>
      </c>
      <c r="S108" s="44" t="s">
        <v>46</v>
      </c>
      <c r="T108" s="44" t="s">
        <v>46</v>
      </c>
      <c r="U108" s="44" t="s">
        <v>11330</v>
      </c>
      <c r="V108" s="44" t="s">
        <v>46</v>
      </c>
      <c r="W108" s="44" t="s">
        <v>46</v>
      </c>
      <c r="X108" s="44" t="s">
        <v>11331</v>
      </c>
      <c r="Y108" s="44" t="s">
        <v>46</v>
      </c>
      <c r="Z108" s="44">
        <v>0</v>
      </c>
      <c r="AA108" s="44" t="s">
        <v>46</v>
      </c>
      <c r="AB108" s="44" t="s">
        <v>11332</v>
      </c>
      <c r="AC108" s="44" t="s">
        <v>11333</v>
      </c>
      <c r="AD108" s="44" t="s">
        <v>46</v>
      </c>
    </row>
    <row r="109" spans="1:30">
      <c r="A109" s="44" t="s">
        <v>10758</v>
      </c>
      <c r="B109" s="44" t="s">
        <v>2824</v>
      </c>
      <c r="C109" s="44" t="s">
        <v>11289</v>
      </c>
      <c r="D109" s="44" t="s">
        <v>11334</v>
      </c>
      <c r="E109" s="44" t="s">
        <v>11335</v>
      </c>
      <c r="F109" s="44" t="s">
        <v>11336</v>
      </c>
      <c r="G109" s="44" t="s">
        <v>11337</v>
      </c>
      <c r="H109" s="44" t="s">
        <v>38</v>
      </c>
      <c r="I109" s="44" t="s">
        <v>46</v>
      </c>
      <c r="J109" s="44" t="s">
        <v>46</v>
      </c>
      <c r="K109" s="44" t="s">
        <v>46</v>
      </c>
      <c r="L109" s="44" t="s">
        <v>46</v>
      </c>
      <c r="M109" s="44" t="s">
        <v>46</v>
      </c>
      <c r="N109" s="44" t="s">
        <v>61</v>
      </c>
      <c r="O109" s="44">
        <v>894</v>
      </c>
      <c r="P109" s="44">
        <v>629</v>
      </c>
      <c r="Q109" s="44" t="s">
        <v>46</v>
      </c>
      <c r="R109" s="44" t="s">
        <v>46</v>
      </c>
      <c r="S109" s="44" t="s">
        <v>46</v>
      </c>
      <c r="T109" s="44" t="s">
        <v>46</v>
      </c>
      <c r="U109" s="44" t="s">
        <v>46</v>
      </c>
      <c r="V109" s="44" t="s">
        <v>46</v>
      </c>
      <c r="W109" s="44" t="s">
        <v>46</v>
      </c>
      <c r="X109" s="44" t="s">
        <v>11338</v>
      </c>
      <c r="Y109" s="44" t="s">
        <v>46</v>
      </c>
      <c r="Z109" s="44" t="s">
        <v>46</v>
      </c>
      <c r="AA109" s="44" t="s">
        <v>46</v>
      </c>
      <c r="AB109" s="44" t="s">
        <v>46</v>
      </c>
      <c r="AC109" s="44" t="s">
        <v>46</v>
      </c>
      <c r="AD109" s="44" t="s">
        <v>46</v>
      </c>
    </row>
    <row r="110" spans="1:30">
      <c r="A110" s="44" t="s">
        <v>10758</v>
      </c>
      <c r="B110" s="44" t="s">
        <v>2824</v>
      </c>
      <c r="C110" s="44" t="s">
        <v>11289</v>
      </c>
      <c r="D110" s="44" t="s">
        <v>11339</v>
      </c>
      <c r="E110" s="44" t="s">
        <v>11340</v>
      </c>
      <c r="F110" s="44" t="s">
        <v>11341</v>
      </c>
      <c r="G110" s="44" t="s">
        <v>11342</v>
      </c>
      <c r="H110" s="44" t="s">
        <v>38</v>
      </c>
      <c r="I110" s="44" t="s">
        <v>46</v>
      </c>
      <c r="J110" s="44" t="s">
        <v>46</v>
      </c>
      <c r="K110" s="44" t="s">
        <v>46</v>
      </c>
      <c r="L110" s="44" t="s">
        <v>46</v>
      </c>
      <c r="M110" s="44" t="s">
        <v>46</v>
      </c>
      <c r="N110" s="44" t="s">
        <v>61</v>
      </c>
      <c r="O110" s="44">
        <v>894</v>
      </c>
      <c r="P110" s="44">
        <v>629</v>
      </c>
      <c r="Q110" s="44" t="s">
        <v>46</v>
      </c>
      <c r="R110" s="44" t="s">
        <v>46</v>
      </c>
      <c r="S110" s="44" t="s">
        <v>46</v>
      </c>
      <c r="T110" s="44" t="s">
        <v>46</v>
      </c>
      <c r="U110" s="44" t="s">
        <v>46</v>
      </c>
      <c r="V110" s="44" t="s">
        <v>46</v>
      </c>
      <c r="W110" s="44" t="s">
        <v>46</v>
      </c>
      <c r="X110" s="44" t="s">
        <v>11338</v>
      </c>
      <c r="Y110" s="44" t="s">
        <v>46</v>
      </c>
      <c r="Z110" s="44" t="s">
        <v>46</v>
      </c>
      <c r="AA110" s="44" t="s">
        <v>46</v>
      </c>
      <c r="AB110" s="44" t="s">
        <v>46</v>
      </c>
      <c r="AC110" s="44" t="s">
        <v>46</v>
      </c>
      <c r="AD110" s="44" t="s">
        <v>46</v>
      </c>
    </row>
    <row r="111" spans="1:30">
      <c r="A111" s="44" t="s">
        <v>10758</v>
      </c>
      <c r="B111" s="44" t="s">
        <v>2824</v>
      </c>
      <c r="C111" s="44" t="s">
        <v>4590</v>
      </c>
      <c r="D111" s="44" t="s">
        <v>11343</v>
      </c>
      <c r="E111" s="44" t="s">
        <v>11344</v>
      </c>
      <c r="F111" s="44" t="s">
        <v>11345</v>
      </c>
      <c r="G111" s="44" t="s">
        <v>11346</v>
      </c>
      <c r="H111" s="44" t="s">
        <v>38</v>
      </c>
      <c r="I111" s="44" t="s">
        <v>46</v>
      </c>
      <c r="J111" s="44" t="s">
        <v>46</v>
      </c>
      <c r="K111" s="44" t="s">
        <v>46</v>
      </c>
      <c r="L111" s="44" t="s">
        <v>11347</v>
      </c>
      <c r="M111" s="44" t="s">
        <v>46</v>
      </c>
      <c r="N111" s="44" t="s">
        <v>44</v>
      </c>
      <c r="O111" s="44">
        <v>1980</v>
      </c>
      <c r="P111" s="44">
        <v>1001</v>
      </c>
      <c r="Q111" s="44" t="s">
        <v>46</v>
      </c>
      <c r="R111" s="44" t="s">
        <v>11348</v>
      </c>
      <c r="S111" s="44" t="s">
        <v>11348</v>
      </c>
      <c r="T111" s="44" t="s">
        <v>11349</v>
      </c>
      <c r="U111" s="44" t="s">
        <v>10908</v>
      </c>
      <c r="V111" s="44" t="s">
        <v>46</v>
      </c>
      <c r="W111" s="44" t="s">
        <v>46</v>
      </c>
      <c r="X111" s="44" t="s">
        <v>11350</v>
      </c>
      <c r="Y111" s="44" t="s">
        <v>46</v>
      </c>
      <c r="Z111" s="44" t="s">
        <v>46</v>
      </c>
      <c r="AA111" s="44" t="s">
        <v>46</v>
      </c>
      <c r="AB111" s="44" t="s">
        <v>46</v>
      </c>
      <c r="AC111" s="44" t="s">
        <v>46</v>
      </c>
      <c r="AD111" s="44" t="s">
        <v>46</v>
      </c>
    </row>
    <row r="112" spans="1:30">
      <c r="A112" s="44" t="s">
        <v>10758</v>
      </c>
      <c r="B112" s="44" t="s">
        <v>2824</v>
      </c>
      <c r="C112" s="44" t="s">
        <v>4230</v>
      </c>
      <c r="D112" s="44" t="s">
        <v>11351</v>
      </c>
      <c r="E112" s="44" t="s">
        <v>11352</v>
      </c>
      <c r="F112" s="44" t="s">
        <v>11353</v>
      </c>
      <c r="G112" s="44" t="s">
        <v>11354</v>
      </c>
      <c r="H112" s="44" t="s">
        <v>38</v>
      </c>
      <c r="I112" s="44" t="s">
        <v>11355</v>
      </c>
      <c r="J112" s="44" t="s">
        <v>46</v>
      </c>
      <c r="K112" s="44" t="s">
        <v>41</v>
      </c>
      <c r="L112" s="44" t="s">
        <v>11356</v>
      </c>
      <c r="M112" s="44" t="s">
        <v>11357</v>
      </c>
      <c r="N112" s="44" t="s">
        <v>61</v>
      </c>
      <c r="O112" s="44">
        <v>7990</v>
      </c>
      <c r="P112" s="44">
        <v>4499</v>
      </c>
      <c r="Q112" s="44" t="s">
        <v>46</v>
      </c>
      <c r="R112" s="44" t="s">
        <v>46</v>
      </c>
      <c r="S112" s="44" t="s">
        <v>46</v>
      </c>
      <c r="T112" s="44" t="s">
        <v>11358</v>
      </c>
      <c r="U112" s="44" t="s">
        <v>10908</v>
      </c>
      <c r="V112" s="44" t="s">
        <v>46</v>
      </c>
      <c r="W112" s="44" t="s">
        <v>46</v>
      </c>
      <c r="X112" s="44" t="s">
        <v>11135</v>
      </c>
      <c r="Y112" s="44" t="s">
        <v>46</v>
      </c>
      <c r="Z112" s="44" t="s">
        <v>46</v>
      </c>
      <c r="AA112" s="44" t="s">
        <v>46</v>
      </c>
      <c r="AB112" s="44" t="s">
        <v>46</v>
      </c>
      <c r="AC112" s="44" t="s">
        <v>46</v>
      </c>
      <c r="AD112" s="44" t="s">
        <v>46</v>
      </c>
    </row>
    <row r="113" spans="1:30">
      <c r="A113" s="44" t="s">
        <v>10758</v>
      </c>
      <c r="B113" s="44" t="s">
        <v>2824</v>
      </c>
      <c r="C113" s="44" t="s">
        <v>4230</v>
      </c>
      <c r="D113" s="44" t="s">
        <v>11359</v>
      </c>
      <c r="E113" s="44" t="s">
        <v>11360</v>
      </c>
      <c r="F113" s="44" t="s">
        <v>11361</v>
      </c>
      <c r="G113" s="44" t="s">
        <v>11362</v>
      </c>
      <c r="H113" s="44" t="s">
        <v>38</v>
      </c>
      <c r="I113" s="44" t="s">
        <v>11355</v>
      </c>
      <c r="J113" s="44" t="s">
        <v>46</v>
      </c>
      <c r="K113" s="44" t="s">
        <v>41</v>
      </c>
      <c r="L113" s="44" t="s">
        <v>11363</v>
      </c>
      <c r="M113" s="44" t="s">
        <v>11364</v>
      </c>
      <c r="N113" s="44" t="s">
        <v>61</v>
      </c>
      <c r="O113" s="44">
        <v>9490</v>
      </c>
      <c r="P113" s="44">
        <v>4899</v>
      </c>
      <c r="Q113" s="44" t="s">
        <v>46</v>
      </c>
      <c r="R113" s="44" t="s">
        <v>46</v>
      </c>
      <c r="S113" s="44" t="s">
        <v>46</v>
      </c>
      <c r="T113" s="44" t="s">
        <v>11358</v>
      </c>
      <c r="U113" s="44" t="s">
        <v>10908</v>
      </c>
      <c r="V113" s="44" t="s">
        <v>46</v>
      </c>
      <c r="W113" s="44" t="s">
        <v>46</v>
      </c>
      <c r="X113" s="44" t="s">
        <v>11365</v>
      </c>
      <c r="Y113" s="44" t="s">
        <v>46</v>
      </c>
      <c r="Z113" s="44" t="s">
        <v>46</v>
      </c>
      <c r="AA113" s="44" t="s">
        <v>46</v>
      </c>
      <c r="AB113" s="44" t="s">
        <v>46</v>
      </c>
      <c r="AC113" s="44" t="s">
        <v>46</v>
      </c>
      <c r="AD113" s="44" t="s">
        <v>46</v>
      </c>
    </row>
    <row r="114" spans="1:30">
      <c r="A114" s="44" t="s">
        <v>10758</v>
      </c>
      <c r="B114" s="44" t="s">
        <v>2824</v>
      </c>
      <c r="C114" s="44" t="s">
        <v>4230</v>
      </c>
      <c r="D114" s="44" t="s">
        <v>11366</v>
      </c>
      <c r="E114" s="44" t="s">
        <v>11367</v>
      </c>
      <c r="F114" s="44" t="s">
        <v>11368</v>
      </c>
      <c r="G114" s="44" t="s">
        <v>11369</v>
      </c>
      <c r="H114" s="44" t="s">
        <v>38</v>
      </c>
      <c r="I114" s="44" t="s">
        <v>11355</v>
      </c>
      <c r="J114" s="44" t="s">
        <v>46</v>
      </c>
      <c r="K114" s="44" t="s">
        <v>41</v>
      </c>
      <c r="L114" s="44" t="s">
        <v>11370</v>
      </c>
      <c r="M114" s="44" t="s">
        <v>11371</v>
      </c>
      <c r="N114" s="44" t="s">
        <v>61</v>
      </c>
      <c r="O114" s="44">
        <v>10990</v>
      </c>
      <c r="P114" s="44">
        <v>5299</v>
      </c>
      <c r="Q114" s="44" t="s">
        <v>46</v>
      </c>
      <c r="R114" s="44" t="s">
        <v>46</v>
      </c>
      <c r="S114" s="44" t="s">
        <v>46</v>
      </c>
      <c r="T114" s="44" t="s">
        <v>11358</v>
      </c>
      <c r="U114" s="44" t="s">
        <v>10908</v>
      </c>
      <c r="V114" s="44" t="s">
        <v>46</v>
      </c>
      <c r="W114" s="44" t="s">
        <v>46</v>
      </c>
      <c r="X114" s="44" t="s">
        <v>11372</v>
      </c>
      <c r="Y114" s="44" t="s">
        <v>46</v>
      </c>
      <c r="Z114" s="44" t="s">
        <v>46</v>
      </c>
      <c r="AA114" s="44" t="s">
        <v>46</v>
      </c>
      <c r="AB114" s="44" t="s">
        <v>46</v>
      </c>
      <c r="AC114" s="44" t="s">
        <v>46</v>
      </c>
      <c r="AD114" s="44" t="s">
        <v>46</v>
      </c>
    </row>
    <row r="115" spans="1:30">
      <c r="A115" s="44" t="s">
        <v>10758</v>
      </c>
      <c r="B115" s="44" t="s">
        <v>2824</v>
      </c>
      <c r="C115" s="44" t="s">
        <v>4230</v>
      </c>
      <c r="D115" s="44" t="s">
        <v>11373</v>
      </c>
      <c r="E115" s="44" t="s">
        <v>11374</v>
      </c>
      <c r="F115" s="44" t="s">
        <v>11375</v>
      </c>
      <c r="G115" s="44" t="s">
        <v>11376</v>
      </c>
      <c r="H115" s="44" t="s">
        <v>38</v>
      </c>
      <c r="I115" s="44" t="s">
        <v>11355</v>
      </c>
      <c r="J115" s="44" t="s">
        <v>46</v>
      </c>
      <c r="K115" s="44" t="s">
        <v>41</v>
      </c>
      <c r="L115" s="44" t="s">
        <v>11377</v>
      </c>
      <c r="M115" s="44" t="s">
        <v>46</v>
      </c>
      <c r="N115" s="44" t="s">
        <v>6301</v>
      </c>
      <c r="O115" s="44">
        <v>850</v>
      </c>
      <c r="P115" s="44">
        <v>730</v>
      </c>
      <c r="Q115" s="44" t="s">
        <v>46</v>
      </c>
      <c r="R115" s="44" t="s">
        <v>46</v>
      </c>
      <c r="S115" s="44" t="s">
        <v>46</v>
      </c>
      <c r="T115" s="44" t="s">
        <v>11378</v>
      </c>
      <c r="U115" s="44" t="s">
        <v>46</v>
      </c>
      <c r="V115" s="44" t="s">
        <v>46</v>
      </c>
      <c r="W115" s="44" t="s">
        <v>46</v>
      </c>
      <c r="X115" s="44" t="s">
        <v>11112</v>
      </c>
      <c r="Y115" s="44" t="s">
        <v>46</v>
      </c>
      <c r="Z115" s="44" t="s">
        <v>46</v>
      </c>
      <c r="AA115" s="44" t="s">
        <v>46</v>
      </c>
      <c r="AB115" s="44" t="s">
        <v>46</v>
      </c>
      <c r="AC115" s="44" t="s">
        <v>46</v>
      </c>
      <c r="AD115" s="44" t="s">
        <v>46</v>
      </c>
    </row>
    <row r="116" spans="1:30">
      <c r="A116" s="44" t="s">
        <v>10758</v>
      </c>
      <c r="B116" s="44" t="s">
        <v>2824</v>
      </c>
      <c r="C116" s="44" t="s">
        <v>4230</v>
      </c>
      <c r="D116" s="44" t="s">
        <v>11379</v>
      </c>
      <c r="E116" s="44" t="s">
        <v>11380</v>
      </c>
      <c r="F116" s="44" t="s">
        <v>11381</v>
      </c>
      <c r="G116" s="44" t="s">
        <v>11382</v>
      </c>
      <c r="H116" s="44" t="s">
        <v>38</v>
      </c>
      <c r="I116" s="44" t="s">
        <v>11355</v>
      </c>
      <c r="J116" s="44" t="s">
        <v>46</v>
      </c>
      <c r="K116" s="44" t="s">
        <v>41</v>
      </c>
      <c r="L116" s="44" t="s">
        <v>11383</v>
      </c>
      <c r="M116" s="44" t="s">
        <v>11384</v>
      </c>
      <c r="N116" s="44" t="s">
        <v>61</v>
      </c>
      <c r="O116" s="44">
        <v>5990</v>
      </c>
      <c r="P116" s="44">
        <v>3290</v>
      </c>
      <c r="Q116" s="44" t="s">
        <v>46</v>
      </c>
      <c r="R116" s="44" t="s">
        <v>46</v>
      </c>
      <c r="S116" s="44" t="s">
        <v>46</v>
      </c>
      <c r="T116" s="44" t="s">
        <v>11385</v>
      </c>
      <c r="U116" s="44" t="s">
        <v>11386</v>
      </c>
      <c r="V116" s="44" t="s">
        <v>46</v>
      </c>
      <c r="W116" s="44" t="s">
        <v>46</v>
      </c>
      <c r="X116" s="44" t="s">
        <v>11387</v>
      </c>
      <c r="Y116" s="44" t="s">
        <v>46</v>
      </c>
      <c r="Z116" s="44" t="s">
        <v>46</v>
      </c>
      <c r="AA116" s="44" t="s">
        <v>46</v>
      </c>
      <c r="AB116" s="44" t="s">
        <v>46</v>
      </c>
      <c r="AC116" s="44" t="s">
        <v>46</v>
      </c>
      <c r="AD116" s="44" t="s">
        <v>46</v>
      </c>
    </row>
    <row r="117" spans="1:30">
      <c r="A117" s="44" t="s">
        <v>10758</v>
      </c>
      <c r="B117" s="44" t="s">
        <v>2824</v>
      </c>
      <c r="C117" s="44" t="s">
        <v>4230</v>
      </c>
      <c r="D117" s="44" t="s">
        <v>11388</v>
      </c>
      <c r="E117" s="44" t="s">
        <v>11389</v>
      </c>
      <c r="F117" s="44" t="s">
        <v>11390</v>
      </c>
      <c r="G117" s="44" t="s">
        <v>11391</v>
      </c>
      <c r="H117" s="44" t="s">
        <v>38</v>
      </c>
      <c r="I117" s="44" t="s">
        <v>11355</v>
      </c>
      <c r="J117" s="44" t="s">
        <v>46</v>
      </c>
      <c r="K117" s="44" t="s">
        <v>41</v>
      </c>
      <c r="L117" s="44" t="s">
        <v>11392</v>
      </c>
      <c r="M117" s="44" t="s">
        <v>46</v>
      </c>
      <c r="N117" s="44" t="s">
        <v>61</v>
      </c>
      <c r="O117" s="44">
        <v>1499</v>
      </c>
      <c r="P117" s="44">
        <v>1199</v>
      </c>
      <c r="Q117" s="44" t="s">
        <v>46</v>
      </c>
      <c r="R117" s="44" t="s">
        <v>46</v>
      </c>
      <c r="S117" s="44" t="s">
        <v>46</v>
      </c>
      <c r="T117" s="44" t="s">
        <v>11393</v>
      </c>
      <c r="U117" s="44" t="s">
        <v>46</v>
      </c>
      <c r="V117" s="44" t="s">
        <v>46</v>
      </c>
      <c r="W117" s="44" t="s">
        <v>46</v>
      </c>
      <c r="X117" s="44" t="s">
        <v>11394</v>
      </c>
      <c r="Y117" s="44" t="s">
        <v>46</v>
      </c>
      <c r="Z117" s="44" t="s">
        <v>46</v>
      </c>
      <c r="AA117" s="44" t="s">
        <v>46</v>
      </c>
      <c r="AB117" s="44" t="s">
        <v>46</v>
      </c>
      <c r="AC117" s="44" t="s">
        <v>46</v>
      </c>
      <c r="AD117" s="44" t="s">
        <v>46</v>
      </c>
    </row>
    <row r="118" spans="1:30">
      <c r="A118" s="44" t="s">
        <v>10758</v>
      </c>
      <c r="B118" s="44" t="s">
        <v>2824</v>
      </c>
      <c r="C118" s="44" t="s">
        <v>4230</v>
      </c>
      <c r="D118" s="44" t="s">
        <v>11395</v>
      </c>
      <c r="E118" s="44" t="s">
        <v>11396</v>
      </c>
      <c r="F118" s="44" t="s">
        <v>11397</v>
      </c>
      <c r="G118" s="44" t="s">
        <v>11398</v>
      </c>
      <c r="H118" s="44" t="s">
        <v>38</v>
      </c>
      <c r="I118" s="44" t="s">
        <v>11355</v>
      </c>
      <c r="J118" s="44" t="s">
        <v>46</v>
      </c>
      <c r="K118" s="44" t="s">
        <v>11399</v>
      </c>
      <c r="L118" s="44" t="s">
        <v>11400</v>
      </c>
      <c r="M118" s="44" t="s">
        <v>46</v>
      </c>
      <c r="N118" s="44" t="s">
        <v>61</v>
      </c>
      <c r="O118" s="44">
        <v>1356</v>
      </c>
      <c r="P118" s="44">
        <v>999</v>
      </c>
      <c r="Q118" s="44" t="s">
        <v>46</v>
      </c>
      <c r="R118" s="44" t="s">
        <v>46</v>
      </c>
      <c r="S118" s="44" t="s">
        <v>46</v>
      </c>
      <c r="T118" s="44" t="s">
        <v>11401</v>
      </c>
      <c r="U118" s="44" t="s">
        <v>46</v>
      </c>
      <c r="V118" s="44" t="s">
        <v>46</v>
      </c>
      <c r="W118" s="44" t="s">
        <v>46</v>
      </c>
      <c r="X118" s="44" t="s">
        <v>11402</v>
      </c>
      <c r="Y118" s="44" t="s">
        <v>46</v>
      </c>
      <c r="Z118" s="44" t="s">
        <v>46</v>
      </c>
      <c r="AA118" s="44" t="s">
        <v>46</v>
      </c>
      <c r="AB118" s="44" t="s">
        <v>46</v>
      </c>
      <c r="AC118" s="44" t="s">
        <v>46</v>
      </c>
      <c r="AD118" s="44" t="s">
        <v>46</v>
      </c>
    </row>
    <row r="119" spans="1:30">
      <c r="A119" s="44" t="s">
        <v>10758</v>
      </c>
      <c r="B119" s="44" t="s">
        <v>2824</v>
      </c>
      <c r="C119" s="44" t="s">
        <v>11289</v>
      </c>
      <c r="D119" s="44" t="s">
        <v>11403</v>
      </c>
      <c r="E119" s="44" t="s">
        <v>11404</v>
      </c>
      <c r="F119" s="44" t="s">
        <v>11405</v>
      </c>
      <c r="G119" s="44" t="s">
        <v>11406</v>
      </c>
      <c r="H119" s="44" t="s">
        <v>38</v>
      </c>
      <c r="I119" s="44" t="s">
        <v>11355</v>
      </c>
      <c r="J119" s="44" t="s">
        <v>46</v>
      </c>
      <c r="K119" s="44" t="s">
        <v>46</v>
      </c>
      <c r="L119" s="44" t="s">
        <v>11407</v>
      </c>
      <c r="M119" s="44" t="s">
        <v>46</v>
      </c>
      <c r="N119" s="44" t="s">
        <v>61</v>
      </c>
      <c r="O119" s="44">
        <v>1374</v>
      </c>
      <c r="P119" s="44">
        <v>680</v>
      </c>
      <c r="Q119" s="44" t="s">
        <v>46</v>
      </c>
      <c r="R119" s="44" t="s">
        <v>11408</v>
      </c>
      <c r="S119" s="44" t="s">
        <v>11409</v>
      </c>
      <c r="T119" s="44" t="s">
        <v>11410</v>
      </c>
      <c r="U119" s="44" t="s">
        <v>10823</v>
      </c>
      <c r="V119" s="44" t="s">
        <v>46</v>
      </c>
      <c r="W119" s="44" t="s">
        <v>46</v>
      </c>
      <c r="X119" s="44" t="s">
        <v>11411</v>
      </c>
      <c r="Y119" s="44" t="s">
        <v>46</v>
      </c>
      <c r="Z119" s="44">
        <v>0</v>
      </c>
      <c r="AA119" s="44" t="s">
        <v>46</v>
      </c>
      <c r="AB119" s="44" t="s">
        <v>11412</v>
      </c>
      <c r="AC119" s="44" t="s">
        <v>11413</v>
      </c>
      <c r="AD119" s="44" t="s">
        <v>46</v>
      </c>
    </row>
    <row r="120" spans="1:30">
      <c r="A120" s="44" t="s">
        <v>10758</v>
      </c>
      <c r="B120" s="44" t="s">
        <v>2824</v>
      </c>
      <c r="C120" s="44" t="s">
        <v>11289</v>
      </c>
      <c r="D120" s="44" t="s">
        <v>11414</v>
      </c>
      <c r="E120" s="44" t="s">
        <v>11415</v>
      </c>
      <c r="F120" s="44" t="s">
        <v>11416</v>
      </c>
      <c r="G120" s="44" t="s">
        <v>11417</v>
      </c>
      <c r="H120" s="44" t="s">
        <v>38</v>
      </c>
      <c r="I120" s="44" t="s">
        <v>11355</v>
      </c>
      <c r="J120" s="44" t="s">
        <v>46</v>
      </c>
      <c r="K120" s="44" t="s">
        <v>46</v>
      </c>
      <c r="L120" s="44" t="s">
        <v>11418</v>
      </c>
      <c r="M120" s="44" t="s">
        <v>46</v>
      </c>
      <c r="N120" s="44" t="s">
        <v>61</v>
      </c>
      <c r="O120" s="44">
        <v>1074</v>
      </c>
      <c r="P120" s="44">
        <v>639</v>
      </c>
      <c r="Q120" s="44" t="s">
        <v>46</v>
      </c>
      <c r="R120" s="44" t="s">
        <v>46</v>
      </c>
      <c r="S120" s="44" t="s">
        <v>46</v>
      </c>
      <c r="T120" s="44" t="s">
        <v>11410</v>
      </c>
      <c r="U120" s="44" t="s">
        <v>11419</v>
      </c>
      <c r="V120" s="44" t="s">
        <v>46</v>
      </c>
      <c r="W120" s="44" t="s">
        <v>46</v>
      </c>
      <c r="X120" s="44" t="s">
        <v>11323</v>
      </c>
      <c r="Y120" s="44" t="s">
        <v>46</v>
      </c>
      <c r="Z120" s="44">
        <v>0</v>
      </c>
      <c r="AA120" s="44" t="s">
        <v>46</v>
      </c>
      <c r="AB120" s="44" t="s">
        <v>11412</v>
      </c>
      <c r="AC120" s="44" t="s">
        <v>11413</v>
      </c>
      <c r="AD120" s="44" t="s">
        <v>46</v>
      </c>
    </row>
    <row r="121" spans="1:30">
      <c r="A121" s="44" t="s">
        <v>10758</v>
      </c>
      <c r="B121" s="44" t="s">
        <v>5684</v>
      </c>
      <c r="C121" s="44" t="s">
        <v>5925</v>
      </c>
      <c r="D121" s="44" t="s">
        <v>11420</v>
      </c>
      <c r="E121" s="44" t="s">
        <v>11421</v>
      </c>
      <c r="F121" s="44" t="s">
        <v>11422</v>
      </c>
      <c r="G121" s="44" t="s">
        <v>11423</v>
      </c>
      <c r="H121" s="44" t="s">
        <v>181</v>
      </c>
      <c r="I121" s="44" t="s">
        <v>46</v>
      </c>
      <c r="J121" s="44" t="s">
        <v>46</v>
      </c>
      <c r="K121" s="44" t="s">
        <v>11424</v>
      </c>
      <c r="L121" s="44" t="s">
        <v>11425</v>
      </c>
      <c r="M121" s="44" t="s">
        <v>11426</v>
      </c>
      <c r="N121" s="44" t="s">
        <v>44</v>
      </c>
      <c r="O121" s="44">
        <v>2990</v>
      </c>
      <c r="P121" s="44">
        <v>2190</v>
      </c>
      <c r="Q121" s="44" t="s">
        <v>46</v>
      </c>
      <c r="R121" s="44" t="s">
        <v>46</v>
      </c>
      <c r="S121" s="44" t="s">
        <v>46</v>
      </c>
      <c r="T121" s="44" t="s">
        <v>11427</v>
      </c>
      <c r="U121" s="44" t="s">
        <v>46</v>
      </c>
      <c r="V121" s="44" t="s">
        <v>2965</v>
      </c>
      <c r="W121" s="44" t="s">
        <v>71</v>
      </c>
      <c r="X121" s="44" t="s">
        <v>11428</v>
      </c>
      <c r="Y121" s="44" t="s">
        <v>47</v>
      </c>
      <c r="Z121" s="44">
        <v>0</v>
      </c>
      <c r="AA121" s="44" t="s">
        <v>46</v>
      </c>
      <c r="AB121" s="44" t="s">
        <v>46</v>
      </c>
      <c r="AC121" s="44" t="s">
        <v>46</v>
      </c>
      <c r="AD121" s="44" t="s">
        <v>46</v>
      </c>
    </row>
    <row r="122" spans="1:30">
      <c r="A122" s="44" t="s">
        <v>10758</v>
      </c>
      <c r="B122" s="44" t="s">
        <v>5684</v>
      </c>
      <c r="C122" s="44" t="s">
        <v>11429</v>
      </c>
      <c r="D122" s="44" t="s">
        <v>11430</v>
      </c>
      <c r="E122" s="44" t="s">
        <v>11431</v>
      </c>
      <c r="F122" s="44" t="s">
        <v>11432</v>
      </c>
      <c r="G122" s="44" t="s">
        <v>11433</v>
      </c>
      <c r="H122" s="44" t="s">
        <v>38</v>
      </c>
      <c r="I122" s="44" t="s">
        <v>46</v>
      </c>
      <c r="J122" s="44" t="s">
        <v>46</v>
      </c>
      <c r="K122" s="44" t="s">
        <v>11434</v>
      </c>
      <c r="L122" s="44" t="s">
        <v>11435</v>
      </c>
      <c r="M122" s="44" t="s">
        <v>11436</v>
      </c>
      <c r="N122" s="44" t="s">
        <v>44</v>
      </c>
      <c r="O122" s="44">
        <v>1290</v>
      </c>
      <c r="P122" s="44">
        <v>990</v>
      </c>
      <c r="Q122" s="44" t="s">
        <v>46</v>
      </c>
      <c r="R122" s="44" t="s">
        <v>46</v>
      </c>
      <c r="S122" s="44" t="s">
        <v>46</v>
      </c>
      <c r="T122" s="44" t="s">
        <v>11437</v>
      </c>
      <c r="U122" s="44" t="s">
        <v>46</v>
      </c>
      <c r="V122" s="44" t="s">
        <v>11438</v>
      </c>
      <c r="W122" s="44" t="s">
        <v>181</v>
      </c>
      <c r="X122" s="44" t="s">
        <v>11439</v>
      </c>
      <c r="Y122" s="44" t="s">
        <v>47</v>
      </c>
      <c r="Z122" s="44" t="s">
        <v>46</v>
      </c>
      <c r="AA122" s="44" t="s">
        <v>46</v>
      </c>
      <c r="AB122" s="44" t="s">
        <v>46</v>
      </c>
      <c r="AC122" s="44" t="s">
        <v>46</v>
      </c>
      <c r="AD122" s="44" t="s">
        <v>46</v>
      </c>
    </row>
    <row r="123" spans="1:30">
      <c r="A123" s="44" t="s">
        <v>10758</v>
      </c>
      <c r="B123" s="44" t="s">
        <v>5684</v>
      </c>
      <c r="C123" s="44" t="s">
        <v>11429</v>
      </c>
      <c r="D123" s="44" t="s">
        <v>11440</v>
      </c>
      <c r="E123" s="44" t="s">
        <v>11441</v>
      </c>
      <c r="F123" s="44" t="s">
        <v>11442</v>
      </c>
      <c r="G123" s="44" t="s">
        <v>11443</v>
      </c>
      <c r="H123" s="44" t="s">
        <v>38</v>
      </c>
      <c r="I123" s="44" t="s">
        <v>46</v>
      </c>
      <c r="J123" s="44" t="s">
        <v>46</v>
      </c>
      <c r="K123" s="44" t="s">
        <v>11444</v>
      </c>
      <c r="L123" s="44" t="s">
        <v>11435</v>
      </c>
      <c r="M123" s="44" t="s">
        <v>11436</v>
      </c>
      <c r="N123" s="44" t="s">
        <v>44</v>
      </c>
      <c r="O123" s="44">
        <v>1290</v>
      </c>
      <c r="P123" s="44">
        <v>990</v>
      </c>
      <c r="Q123" s="44" t="s">
        <v>46</v>
      </c>
      <c r="R123" s="44" t="s">
        <v>46</v>
      </c>
      <c r="S123" s="44" t="s">
        <v>46</v>
      </c>
      <c r="T123" s="44" t="s">
        <v>11437</v>
      </c>
      <c r="U123" s="44" t="s">
        <v>11445</v>
      </c>
      <c r="V123" s="44" t="s">
        <v>2965</v>
      </c>
      <c r="W123" s="44" t="s">
        <v>71</v>
      </c>
      <c r="X123" s="44" t="s">
        <v>11439</v>
      </c>
      <c r="Y123" s="44" t="s">
        <v>47</v>
      </c>
      <c r="Z123" s="44" t="s">
        <v>46</v>
      </c>
      <c r="AA123" s="44" t="s">
        <v>46</v>
      </c>
      <c r="AB123" s="44" t="s">
        <v>46</v>
      </c>
      <c r="AC123" s="44" t="s">
        <v>46</v>
      </c>
      <c r="AD123" s="44" t="s">
        <v>46</v>
      </c>
    </row>
    <row r="124" spans="1:30">
      <c r="A124" s="44" t="s">
        <v>10758</v>
      </c>
      <c r="B124" s="44" t="s">
        <v>11446</v>
      </c>
      <c r="C124" s="44" t="s">
        <v>11447</v>
      </c>
      <c r="D124" s="44" t="s">
        <v>11448</v>
      </c>
      <c r="E124" s="44" t="s">
        <v>11449</v>
      </c>
      <c r="F124" s="44" t="s">
        <v>11450</v>
      </c>
      <c r="G124" s="44" t="s">
        <v>11451</v>
      </c>
      <c r="H124" s="44" t="s">
        <v>38</v>
      </c>
      <c r="I124" s="44" t="s">
        <v>46</v>
      </c>
      <c r="J124" s="44" t="s">
        <v>46</v>
      </c>
      <c r="K124" s="44" t="s">
        <v>11452</v>
      </c>
      <c r="L124" s="44" t="s">
        <v>11453</v>
      </c>
      <c r="M124" s="44" t="s">
        <v>46</v>
      </c>
      <c r="N124" s="44" t="s">
        <v>61</v>
      </c>
      <c r="O124" s="44">
        <v>900</v>
      </c>
      <c r="P124" s="44">
        <v>725</v>
      </c>
      <c r="Q124" s="44" t="s">
        <v>46</v>
      </c>
      <c r="R124" s="44" t="s">
        <v>46</v>
      </c>
      <c r="S124" s="44" t="s">
        <v>46</v>
      </c>
      <c r="T124" s="44" t="s">
        <v>11454</v>
      </c>
      <c r="U124" s="44" t="s">
        <v>46</v>
      </c>
      <c r="V124" s="44" t="s">
        <v>11455</v>
      </c>
      <c r="W124" s="44" t="s">
        <v>71</v>
      </c>
      <c r="X124" s="44" t="s">
        <v>11456</v>
      </c>
      <c r="Y124" s="44" t="s">
        <v>46</v>
      </c>
      <c r="Z124" s="44" t="s">
        <v>46</v>
      </c>
      <c r="AA124" s="44" t="s">
        <v>46</v>
      </c>
      <c r="AB124" s="44" t="s">
        <v>46</v>
      </c>
      <c r="AC124" s="44" t="s">
        <v>46</v>
      </c>
      <c r="AD124" s="44" t="s">
        <v>46</v>
      </c>
    </row>
    <row r="125" spans="1:30">
      <c r="A125" s="44" t="s">
        <v>10758</v>
      </c>
      <c r="B125" s="44" t="s">
        <v>11446</v>
      </c>
      <c r="C125" s="44" t="s">
        <v>11447</v>
      </c>
      <c r="D125" s="44" t="s">
        <v>11457</v>
      </c>
      <c r="E125" s="44" t="s">
        <v>11458</v>
      </c>
      <c r="F125" s="44" t="s">
        <v>11459</v>
      </c>
      <c r="G125" s="44" t="s">
        <v>11460</v>
      </c>
      <c r="H125" s="44" t="s">
        <v>38</v>
      </c>
      <c r="I125" s="44" t="s">
        <v>46</v>
      </c>
      <c r="J125" s="44" t="s">
        <v>46</v>
      </c>
      <c r="K125" s="44" t="s">
        <v>11461</v>
      </c>
      <c r="L125" s="44" t="s">
        <v>11453</v>
      </c>
      <c r="M125" s="44" t="s">
        <v>46</v>
      </c>
      <c r="N125" s="44" t="s">
        <v>61</v>
      </c>
      <c r="O125" s="44">
        <v>900</v>
      </c>
      <c r="P125" s="44">
        <v>725</v>
      </c>
      <c r="Q125" s="44" t="s">
        <v>46</v>
      </c>
      <c r="R125" s="44" t="s">
        <v>46</v>
      </c>
      <c r="S125" s="44" t="s">
        <v>46</v>
      </c>
      <c r="T125" s="44" t="s">
        <v>11454</v>
      </c>
      <c r="U125" s="44" t="s">
        <v>46</v>
      </c>
      <c r="V125" s="44" t="s">
        <v>11455</v>
      </c>
      <c r="W125" s="44" t="s">
        <v>71</v>
      </c>
      <c r="X125" s="44" t="s">
        <v>11456</v>
      </c>
      <c r="Y125" s="44" t="s">
        <v>46</v>
      </c>
      <c r="Z125" s="44" t="s">
        <v>46</v>
      </c>
      <c r="AA125" s="44" t="s">
        <v>46</v>
      </c>
      <c r="AB125" s="44" t="s">
        <v>46</v>
      </c>
      <c r="AC125" s="44" t="s">
        <v>46</v>
      </c>
      <c r="AD125" s="44" t="s">
        <v>46</v>
      </c>
    </row>
    <row r="126" spans="1:30">
      <c r="A126" s="44" t="s">
        <v>10758</v>
      </c>
      <c r="B126" s="44" t="s">
        <v>11446</v>
      </c>
      <c r="C126" s="44" t="s">
        <v>11462</v>
      </c>
      <c r="D126" s="44" t="s">
        <v>11463</v>
      </c>
      <c r="E126" s="44" t="s">
        <v>11464</v>
      </c>
      <c r="F126" s="44" t="s">
        <v>11465</v>
      </c>
      <c r="G126" s="44" t="s">
        <v>11466</v>
      </c>
      <c r="H126" s="44" t="s">
        <v>38</v>
      </c>
      <c r="I126" s="44" t="s">
        <v>46</v>
      </c>
      <c r="J126" s="44" t="s">
        <v>46</v>
      </c>
      <c r="K126" s="44" t="s">
        <v>11467</v>
      </c>
      <c r="L126" s="44" t="s">
        <v>11468</v>
      </c>
      <c r="M126" s="44" t="s">
        <v>46</v>
      </c>
      <c r="N126" s="44" t="s">
        <v>61</v>
      </c>
      <c r="O126" s="44">
        <v>1000</v>
      </c>
      <c r="P126" s="44">
        <v>890</v>
      </c>
      <c r="Q126" s="44" t="s">
        <v>46</v>
      </c>
      <c r="R126" s="44" t="s">
        <v>46</v>
      </c>
      <c r="S126" s="44" t="s">
        <v>46</v>
      </c>
      <c r="T126" s="44" t="s">
        <v>11469</v>
      </c>
      <c r="U126" s="44" t="s">
        <v>46</v>
      </c>
      <c r="V126" s="44" t="s">
        <v>11455</v>
      </c>
      <c r="W126" s="44" t="s">
        <v>71</v>
      </c>
      <c r="X126" s="44" t="s">
        <v>11470</v>
      </c>
      <c r="Y126" s="44" t="s">
        <v>46</v>
      </c>
      <c r="Z126" s="44" t="s">
        <v>46</v>
      </c>
      <c r="AA126" s="44" t="s">
        <v>46</v>
      </c>
      <c r="AB126" s="44" t="s">
        <v>46</v>
      </c>
      <c r="AC126" s="44" t="s">
        <v>46</v>
      </c>
      <c r="AD126" s="44" t="s">
        <v>46</v>
      </c>
    </row>
    <row r="127" spans="1:30">
      <c r="A127" s="44" t="s">
        <v>10758</v>
      </c>
      <c r="B127" s="44" t="s">
        <v>11446</v>
      </c>
      <c r="C127" s="44" t="s">
        <v>11471</v>
      </c>
      <c r="D127" s="44" t="s">
        <v>11472</v>
      </c>
      <c r="E127" s="44" t="s">
        <v>11473</v>
      </c>
      <c r="F127" s="44" t="s">
        <v>11474</v>
      </c>
      <c r="G127" s="44" t="s">
        <v>11475</v>
      </c>
      <c r="H127" s="44" t="s">
        <v>38</v>
      </c>
      <c r="I127" s="44" t="s">
        <v>46</v>
      </c>
      <c r="J127" s="44" t="s">
        <v>46</v>
      </c>
      <c r="K127" s="44" t="s">
        <v>11476</v>
      </c>
      <c r="L127" s="44" t="s">
        <v>11477</v>
      </c>
      <c r="M127" s="44" t="s">
        <v>46</v>
      </c>
      <c r="N127" s="44" t="s">
        <v>61</v>
      </c>
      <c r="O127" s="44">
        <v>2460</v>
      </c>
      <c r="P127" s="44">
        <v>2160</v>
      </c>
      <c r="Q127" s="44" t="s">
        <v>46</v>
      </c>
      <c r="R127" s="44" t="s">
        <v>46</v>
      </c>
      <c r="S127" s="44" t="s">
        <v>46</v>
      </c>
      <c r="T127" s="44" t="s">
        <v>11478</v>
      </c>
      <c r="U127" s="44" t="s">
        <v>46</v>
      </c>
      <c r="V127" s="44" t="s">
        <v>11455</v>
      </c>
      <c r="W127" s="44" t="s">
        <v>71</v>
      </c>
      <c r="X127" s="44" t="s">
        <v>10923</v>
      </c>
      <c r="Y127" s="44" t="s">
        <v>46</v>
      </c>
      <c r="Z127" s="44" t="s">
        <v>46</v>
      </c>
      <c r="AA127" s="44" t="s">
        <v>46</v>
      </c>
      <c r="AB127" s="44" t="s">
        <v>46</v>
      </c>
      <c r="AC127" s="44" t="s">
        <v>46</v>
      </c>
      <c r="AD127" s="44" t="s">
        <v>46</v>
      </c>
    </row>
    <row r="128" spans="1:30">
      <c r="A128" s="44" t="s">
        <v>10758</v>
      </c>
      <c r="B128" s="44" t="s">
        <v>11446</v>
      </c>
      <c r="C128" s="44" t="s">
        <v>11471</v>
      </c>
      <c r="D128" s="44" t="s">
        <v>11479</v>
      </c>
      <c r="E128" s="44" t="s">
        <v>11480</v>
      </c>
      <c r="F128" s="44" t="s">
        <v>11481</v>
      </c>
      <c r="G128" s="44" t="s">
        <v>11482</v>
      </c>
      <c r="H128" s="44" t="s">
        <v>38</v>
      </c>
      <c r="I128" s="44" t="s">
        <v>46</v>
      </c>
      <c r="J128" s="44" t="s">
        <v>46</v>
      </c>
      <c r="K128" s="44" t="s">
        <v>11483</v>
      </c>
      <c r="L128" s="44" t="s">
        <v>11477</v>
      </c>
      <c r="M128" s="44" t="s">
        <v>46</v>
      </c>
      <c r="N128" s="44" t="s">
        <v>61</v>
      </c>
      <c r="O128" s="44">
        <v>2460</v>
      </c>
      <c r="P128" s="44">
        <v>2160</v>
      </c>
      <c r="Q128" s="44" t="s">
        <v>46</v>
      </c>
      <c r="R128" s="44" t="s">
        <v>46</v>
      </c>
      <c r="S128" s="44" t="s">
        <v>46</v>
      </c>
      <c r="T128" s="44" t="s">
        <v>11478</v>
      </c>
      <c r="U128" s="44" t="s">
        <v>46</v>
      </c>
      <c r="V128" s="44" t="s">
        <v>11455</v>
      </c>
      <c r="W128" s="44" t="s">
        <v>71</v>
      </c>
      <c r="X128" s="44" t="s">
        <v>10923</v>
      </c>
      <c r="Y128" s="44" t="s">
        <v>46</v>
      </c>
      <c r="Z128" s="44" t="s">
        <v>46</v>
      </c>
      <c r="AA128" s="44" t="s">
        <v>46</v>
      </c>
      <c r="AB128" s="44" t="s">
        <v>46</v>
      </c>
      <c r="AC128" s="44" t="s">
        <v>46</v>
      </c>
      <c r="AD128" s="44" t="s">
        <v>46</v>
      </c>
    </row>
    <row r="129" spans="1:30">
      <c r="A129" s="44" t="s">
        <v>10758</v>
      </c>
      <c r="B129" s="44" t="s">
        <v>11446</v>
      </c>
      <c r="C129" s="44" t="s">
        <v>11484</v>
      </c>
      <c r="D129" s="44" t="s">
        <v>11485</v>
      </c>
      <c r="E129" s="44" t="s">
        <v>11486</v>
      </c>
      <c r="F129" s="44" t="s">
        <v>11487</v>
      </c>
      <c r="G129" s="44" t="s">
        <v>11488</v>
      </c>
      <c r="H129" s="44" t="s">
        <v>38</v>
      </c>
      <c r="I129" s="44" t="s">
        <v>46</v>
      </c>
      <c r="J129" s="44" t="s">
        <v>46</v>
      </c>
      <c r="K129" s="44" t="s">
        <v>11489</v>
      </c>
      <c r="L129" s="44" t="s">
        <v>11490</v>
      </c>
      <c r="M129" s="44" t="s">
        <v>46</v>
      </c>
      <c r="N129" s="44" t="s">
        <v>1143</v>
      </c>
      <c r="O129" s="44">
        <v>950</v>
      </c>
      <c r="P129" s="44">
        <v>730</v>
      </c>
      <c r="Q129" s="44" t="s">
        <v>46</v>
      </c>
      <c r="R129" s="44" t="s">
        <v>46</v>
      </c>
      <c r="S129" s="44" t="s">
        <v>46</v>
      </c>
      <c r="T129" s="44" t="s">
        <v>11491</v>
      </c>
      <c r="U129" s="44" t="s">
        <v>46</v>
      </c>
      <c r="V129" s="44" t="s">
        <v>11455</v>
      </c>
      <c r="W129" s="44" t="s">
        <v>71</v>
      </c>
      <c r="X129" s="44" t="s">
        <v>11492</v>
      </c>
      <c r="Y129" s="44" t="s">
        <v>46</v>
      </c>
      <c r="Z129" s="44" t="s">
        <v>46</v>
      </c>
      <c r="AA129" s="44" t="s">
        <v>46</v>
      </c>
      <c r="AB129" s="44" t="s">
        <v>46</v>
      </c>
      <c r="AC129" s="44" t="s">
        <v>46</v>
      </c>
      <c r="AD129" s="44" t="s">
        <v>46</v>
      </c>
    </row>
    <row r="130" spans="1:30">
      <c r="A130" s="44" t="s">
        <v>10758</v>
      </c>
      <c r="B130" s="44" t="s">
        <v>11446</v>
      </c>
      <c r="C130" s="44" t="s">
        <v>11484</v>
      </c>
      <c r="D130" s="44" t="s">
        <v>11493</v>
      </c>
      <c r="E130" s="44" t="s">
        <v>11494</v>
      </c>
      <c r="F130" s="44" t="s">
        <v>11495</v>
      </c>
      <c r="G130" s="44" t="s">
        <v>11496</v>
      </c>
      <c r="H130" s="44" t="s">
        <v>38</v>
      </c>
      <c r="I130" s="44" t="s">
        <v>46</v>
      </c>
      <c r="J130" s="44" t="s">
        <v>46</v>
      </c>
      <c r="K130" s="44" t="s">
        <v>11497</v>
      </c>
      <c r="L130" s="44" t="s">
        <v>11498</v>
      </c>
      <c r="M130" s="44" t="s">
        <v>46</v>
      </c>
      <c r="N130" s="44" t="s">
        <v>1143</v>
      </c>
      <c r="O130" s="44">
        <v>1125</v>
      </c>
      <c r="P130" s="44">
        <v>750</v>
      </c>
      <c r="Q130" s="44" t="s">
        <v>46</v>
      </c>
      <c r="R130" s="44" t="s">
        <v>46</v>
      </c>
      <c r="S130" s="44" t="s">
        <v>46</v>
      </c>
      <c r="T130" s="44" t="s">
        <v>11491</v>
      </c>
      <c r="U130" s="44" t="s">
        <v>46</v>
      </c>
      <c r="V130" s="44" t="s">
        <v>11455</v>
      </c>
      <c r="W130" s="44" t="s">
        <v>71</v>
      </c>
      <c r="X130" s="44" t="s">
        <v>11021</v>
      </c>
      <c r="Y130" s="44" t="s">
        <v>46</v>
      </c>
      <c r="Z130" s="44" t="s">
        <v>46</v>
      </c>
      <c r="AA130" s="44" t="s">
        <v>46</v>
      </c>
      <c r="AB130" s="44" t="s">
        <v>46</v>
      </c>
      <c r="AC130" s="44" t="s">
        <v>46</v>
      </c>
      <c r="AD130" s="44" t="s">
        <v>46</v>
      </c>
    </row>
    <row r="131" spans="1:30">
      <c r="A131" s="44" t="s">
        <v>10758</v>
      </c>
      <c r="B131" s="44" t="s">
        <v>11446</v>
      </c>
      <c r="C131" s="44" t="s">
        <v>11499</v>
      </c>
      <c r="D131" s="44" t="s">
        <v>11500</v>
      </c>
      <c r="E131" s="44" t="s">
        <v>11501</v>
      </c>
      <c r="F131" s="44" t="s">
        <v>11502</v>
      </c>
      <c r="G131" s="44" t="s">
        <v>11503</v>
      </c>
      <c r="H131" s="44" t="s">
        <v>38</v>
      </c>
      <c r="I131" s="44" t="s">
        <v>46</v>
      </c>
      <c r="J131" s="44" t="s">
        <v>46</v>
      </c>
      <c r="K131" s="44" t="s">
        <v>733</v>
      </c>
      <c r="L131" s="44" t="s">
        <v>11504</v>
      </c>
      <c r="M131" s="44" t="s">
        <v>46</v>
      </c>
      <c r="N131" s="44" t="s">
        <v>44</v>
      </c>
      <c r="O131" s="44">
        <v>1299</v>
      </c>
      <c r="P131" s="44">
        <v>840</v>
      </c>
      <c r="Q131" s="44" t="s">
        <v>46</v>
      </c>
      <c r="R131" s="44" t="s">
        <v>46</v>
      </c>
      <c r="S131" s="44" t="s">
        <v>46</v>
      </c>
      <c r="T131" s="44" t="s">
        <v>11505</v>
      </c>
      <c r="U131" s="44" t="s">
        <v>46</v>
      </c>
      <c r="V131" s="44" t="s">
        <v>11455</v>
      </c>
      <c r="W131" s="44" t="s">
        <v>71</v>
      </c>
      <c r="X131" s="44" t="s">
        <v>11506</v>
      </c>
      <c r="Y131" s="44" t="s">
        <v>46</v>
      </c>
      <c r="Z131" s="44" t="s">
        <v>46</v>
      </c>
      <c r="AA131" s="44" t="s">
        <v>46</v>
      </c>
      <c r="AB131" s="44" t="s">
        <v>46</v>
      </c>
      <c r="AC131" s="44" t="s">
        <v>46</v>
      </c>
      <c r="AD131" s="44" t="s">
        <v>46</v>
      </c>
    </row>
    <row r="132" spans="1:30">
      <c r="A132" s="44" t="s">
        <v>10758</v>
      </c>
      <c r="B132" s="44" t="s">
        <v>11507</v>
      </c>
      <c r="C132" s="44" t="s">
        <v>11508</v>
      </c>
      <c r="D132" s="44" t="s">
        <v>11509</v>
      </c>
      <c r="E132" s="44" t="s">
        <v>11510</v>
      </c>
      <c r="F132" s="44" t="s">
        <v>11511</v>
      </c>
      <c r="G132" s="44" t="s">
        <v>11512</v>
      </c>
      <c r="H132" s="44" t="s">
        <v>38</v>
      </c>
      <c r="I132" s="44" t="s">
        <v>533</v>
      </c>
      <c r="J132" s="44" t="s">
        <v>46</v>
      </c>
      <c r="K132" s="44" t="s">
        <v>1244</v>
      </c>
      <c r="L132" s="44" t="s">
        <v>46</v>
      </c>
      <c r="M132" s="44" t="s">
        <v>11513</v>
      </c>
      <c r="N132" s="44" t="s">
        <v>11514</v>
      </c>
      <c r="O132" s="44">
        <v>3988</v>
      </c>
      <c r="P132" s="44">
        <v>2190</v>
      </c>
      <c r="Q132" s="44" t="s">
        <v>46</v>
      </c>
      <c r="R132" s="44" t="s">
        <v>46</v>
      </c>
      <c r="S132" s="44" t="s">
        <v>46</v>
      </c>
      <c r="T132" s="44" t="s">
        <v>11515</v>
      </c>
      <c r="U132" s="44" t="s">
        <v>11516</v>
      </c>
      <c r="V132" s="44" t="s">
        <v>532</v>
      </c>
      <c r="W132" s="44" t="s">
        <v>71</v>
      </c>
      <c r="X132" s="44" t="s">
        <v>11517</v>
      </c>
      <c r="Y132" s="44" t="s">
        <v>2415</v>
      </c>
      <c r="Z132" s="44" t="s">
        <v>46</v>
      </c>
      <c r="AA132" s="44" t="s">
        <v>46</v>
      </c>
      <c r="AB132" s="44" t="s">
        <v>46</v>
      </c>
      <c r="AC132" s="44" t="s">
        <v>46</v>
      </c>
      <c r="AD132" s="44" t="s">
        <v>46</v>
      </c>
    </row>
    <row r="133" spans="1:30">
      <c r="A133" s="44" t="s">
        <v>10758</v>
      </c>
      <c r="B133" s="44" t="s">
        <v>11507</v>
      </c>
      <c r="C133" s="44" t="s">
        <v>11508</v>
      </c>
      <c r="D133" s="44" t="s">
        <v>11518</v>
      </c>
      <c r="E133" s="44" t="s">
        <v>11519</v>
      </c>
      <c r="F133" s="44" t="s">
        <v>11520</v>
      </c>
      <c r="G133" s="44" t="s">
        <v>11521</v>
      </c>
      <c r="H133" s="44" t="s">
        <v>38</v>
      </c>
      <c r="I133" s="44" t="s">
        <v>533</v>
      </c>
      <c r="J133" s="44" t="s">
        <v>46</v>
      </c>
      <c r="K133" s="44" t="s">
        <v>733</v>
      </c>
      <c r="L133" s="44" t="s">
        <v>46</v>
      </c>
      <c r="M133" s="44" t="s">
        <v>11513</v>
      </c>
      <c r="N133" s="44" t="s">
        <v>11514</v>
      </c>
      <c r="O133" s="44">
        <v>3988</v>
      </c>
      <c r="P133" s="44">
        <v>2190</v>
      </c>
      <c r="Q133" s="44" t="s">
        <v>46</v>
      </c>
      <c r="R133" s="44" t="s">
        <v>46</v>
      </c>
      <c r="S133" s="44" t="s">
        <v>46</v>
      </c>
      <c r="T133" s="44" t="s">
        <v>11515</v>
      </c>
      <c r="U133" s="44" t="s">
        <v>11516</v>
      </c>
      <c r="V133" s="44" t="s">
        <v>532</v>
      </c>
      <c r="W133" s="44" t="s">
        <v>71</v>
      </c>
      <c r="X133" s="44" t="s">
        <v>11517</v>
      </c>
      <c r="Y133" s="44" t="s">
        <v>2415</v>
      </c>
      <c r="Z133" s="44" t="s">
        <v>46</v>
      </c>
      <c r="AA133" s="44" t="s">
        <v>46</v>
      </c>
      <c r="AB133" s="44" t="s">
        <v>46</v>
      </c>
      <c r="AC133" s="44" t="s">
        <v>46</v>
      </c>
      <c r="AD133" s="44" t="s">
        <v>46</v>
      </c>
    </row>
    <row r="134" spans="1:30">
      <c r="A134" s="44" t="s">
        <v>10758</v>
      </c>
      <c r="B134" s="44" t="s">
        <v>11507</v>
      </c>
      <c r="C134" s="44" t="s">
        <v>11508</v>
      </c>
      <c r="D134" s="44" t="s">
        <v>11522</v>
      </c>
      <c r="E134" s="44" t="s">
        <v>11523</v>
      </c>
      <c r="F134" s="44" t="s">
        <v>11524</v>
      </c>
      <c r="G134" s="44" t="s">
        <v>11525</v>
      </c>
      <c r="H134" s="44" t="s">
        <v>38</v>
      </c>
      <c r="I134" s="44" t="s">
        <v>533</v>
      </c>
      <c r="J134" s="44" t="s">
        <v>46</v>
      </c>
      <c r="K134" s="44" t="s">
        <v>11444</v>
      </c>
      <c r="L134" s="44" t="s">
        <v>46</v>
      </c>
      <c r="M134" s="44" t="s">
        <v>11513</v>
      </c>
      <c r="N134" s="44" t="s">
        <v>11514</v>
      </c>
      <c r="O134" s="44">
        <v>3988</v>
      </c>
      <c r="P134" s="44">
        <v>2190</v>
      </c>
      <c r="Q134" s="44" t="s">
        <v>46</v>
      </c>
      <c r="R134" s="44" t="s">
        <v>46</v>
      </c>
      <c r="S134" s="44" t="s">
        <v>46</v>
      </c>
      <c r="T134" s="44" t="s">
        <v>11515</v>
      </c>
      <c r="U134" s="44" t="s">
        <v>11516</v>
      </c>
      <c r="V134" s="44" t="s">
        <v>532</v>
      </c>
      <c r="W134" s="44" t="s">
        <v>71</v>
      </c>
      <c r="X134" s="44" t="s">
        <v>11517</v>
      </c>
      <c r="Y134" s="44" t="s">
        <v>2415</v>
      </c>
      <c r="Z134" s="44" t="s">
        <v>46</v>
      </c>
      <c r="AA134" s="44" t="s">
        <v>46</v>
      </c>
      <c r="AB134" s="44" t="s">
        <v>46</v>
      </c>
      <c r="AC134" s="44" t="s">
        <v>46</v>
      </c>
      <c r="AD134" s="44" t="s">
        <v>46</v>
      </c>
    </row>
    <row r="135" spans="1:30">
      <c r="A135" s="44" t="s">
        <v>10758</v>
      </c>
      <c r="B135" s="44" t="s">
        <v>11446</v>
      </c>
      <c r="C135" s="44" t="s">
        <v>11484</v>
      </c>
      <c r="D135" s="44" t="s">
        <v>11526</v>
      </c>
      <c r="E135" s="44" t="s">
        <v>11527</v>
      </c>
      <c r="F135" s="44" t="s">
        <v>11528</v>
      </c>
      <c r="G135" s="44" t="s">
        <v>11529</v>
      </c>
      <c r="H135" s="44" t="s">
        <v>38</v>
      </c>
      <c r="I135" s="44" t="s">
        <v>46</v>
      </c>
      <c r="J135" s="44" t="s">
        <v>46</v>
      </c>
      <c r="K135" s="44" t="s">
        <v>11530</v>
      </c>
      <c r="L135" s="44" t="s">
        <v>11531</v>
      </c>
      <c r="M135" s="44" t="s">
        <v>46</v>
      </c>
      <c r="N135" s="44" t="s">
        <v>1143</v>
      </c>
      <c r="O135" s="44">
        <v>899</v>
      </c>
      <c r="P135" s="44">
        <v>770</v>
      </c>
      <c r="Q135" s="44" t="s">
        <v>46</v>
      </c>
      <c r="R135" s="44" t="s">
        <v>46</v>
      </c>
      <c r="S135" s="44" t="s">
        <v>46</v>
      </c>
      <c r="T135" s="44" t="s">
        <v>11532</v>
      </c>
      <c r="U135" s="44" t="s">
        <v>46</v>
      </c>
      <c r="V135" s="44" t="s">
        <v>3832</v>
      </c>
      <c r="W135" s="44" t="s">
        <v>71</v>
      </c>
      <c r="X135" s="44" t="s">
        <v>11533</v>
      </c>
      <c r="Y135" s="44" t="s">
        <v>46</v>
      </c>
      <c r="Z135" s="44" t="s">
        <v>46</v>
      </c>
      <c r="AA135" s="44" t="s">
        <v>46</v>
      </c>
      <c r="AB135" s="44" t="s">
        <v>46</v>
      </c>
      <c r="AC135" s="44" t="s">
        <v>46</v>
      </c>
      <c r="AD135" s="44" t="s">
        <v>46</v>
      </c>
    </row>
    <row r="136" spans="1:30">
      <c r="A136" s="44" t="s">
        <v>10758</v>
      </c>
      <c r="B136" s="44" t="s">
        <v>11446</v>
      </c>
      <c r="C136" s="44" t="s">
        <v>11484</v>
      </c>
      <c r="D136" s="44" t="s">
        <v>11534</v>
      </c>
      <c r="E136" s="44" t="s">
        <v>11535</v>
      </c>
      <c r="F136" s="44" t="s">
        <v>11536</v>
      </c>
      <c r="G136" s="44" t="s">
        <v>11537</v>
      </c>
      <c r="H136" s="44" t="s">
        <v>38</v>
      </c>
      <c r="I136" s="44" t="s">
        <v>46</v>
      </c>
      <c r="J136" s="44" t="s">
        <v>46</v>
      </c>
      <c r="K136" s="44" t="s">
        <v>11538</v>
      </c>
      <c r="L136" s="44" t="s">
        <v>11539</v>
      </c>
      <c r="M136" s="44" t="s">
        <v>46</v>
      </c>
      <c r="N136" s="44" t="s">
        <v>1143</v>
      </c>
      <c r="O136" s="44">
        <v>960</v>
      </c>
      <c r="P136" s="44">
        <v>870</v>
      </c>
      <c r="Q136" s="44" t="s">
        <v>46</v>
      </c>
      <c r="R136" s="44" t="s">
        <v>46</v>
      </c>
      <c r="S136" s="44" t="s">
        <v>46</v>
      </c>
      <c r="T136" s="44" t="s">
        <v>11540</v>
      </c>
      <c r="U136" s="44" t="s">
        <v>46</v>
      </c>
      <c r="V136" s="44" t="s">
        <v>3832</v>
      </c>
      <c r="W136" s="44" t="s">
        <v>71</v>
      </c>
      <c r="X136" s="44" t="s">
        <v>11541</v>
      </c>
      <c r="Y136" s="44" t="s">
        <v>46</v>
      </c>
      <c r="Z136" s="44" t="s">
        <v>46</v>
      </c>
      <c r="AA136" s="44" t="s">
        <v>46</v>
      </c>
      <c r="AB136" s="44" t="s">
        <v>46</v>
      </c>
      <c r="AC136" s="44" t="s">
        <v>46</v>
      </c>
      <c r="AD136" s="44" t="s">
        <v>46</v>
      </c>
    </row>
    <row r="137" spans="1:30">
      <c r="A137" s="44" t="s">
        <v>10758</v>
      </c>
      <c r="B137" s="44" t="s">
        <v>11542</v>
      </c>
      <c r="C137" s="44" t="s">
        <v>11543</v>
      </c>
      <c r="D137" s="44" t="s">
        <v>11544</v>
      </c>
      <c r="E137" s="44" t="s">
        <v>11545</v>
      </c>
      <c r="F137" s="44" t="s">
        <v>11546</v>
      </c>
      <c r="G137" s="44" t="s">
        <v>11547</v>
      </c>
      <c r="H137" s="44" t="s">
        <v>38</v>
      </c>
      <c r="I137" s="44" t="s">
        <v>11548</v>
      </c>
      <c r="J137" s="44" t="s">
        <v>46</v>
      </c>
      <c r="K137" s="44" t="s">
        <v>41</v>
      </c>
      <c r="L137" s="44" t="s">
        <v>46</v>
      </c>
      <c r="M137" s="44" t="s">
        <v>46</v>
      </c>
      <c r="N137" s="44" t="s">
        <v>44</v>
      </c>
      <c r="O137" s="44">
        <v>2990</v>
      </c>
      <c r="P137" s="44">
        <v>1690</v>
      </c>
      <c r="Q137" s="44" t="s">
        <v>46</v>
      </c>
      <c r="R137" s="44" t="s">
        <v>46</v>
      </c>
      <c r="S137" s="44" t="s">
        <v>46</v>
      </c>
      <c r="T137" s="44" t="s">
        <v>11549</v>
      </c>
      <c r="U137" s="44" t="s">
        <v>11330</v>
      </c>
      <c r="V137" s="44" t="s">
        <v>11550</v>
      </c>
      <c r="W137" s="44" t="s">
        <v>123</v>
      </c>
      <c r="X137" s="44" t="s">
        <v>11551</v>
      </c>
      <c r="Y137" s="44" t="s">
        <v>47</v>
      </c>
      <c r="Z137" s="44" t="s">
        <v>46</v>
      </c>
      <c r="AA137" s="44" t="s">
        <v>46</v>
      </c>
      <c r="AB137" s="44" t="s">
        <v>46</v>
      </c>
      <c r="AC137" s="44" t="s">
        <v>46</v>
      </c>
      <c r="AD137" s="44" t="s">
        <v>46</v>
      </c>
    </row>
    <row r="138" spans="1:30">
      <c r="A138" s="44" t="s">
        <v>10758</v>
      </c>
      <c r="B138" s="44" t="s">
        <v>11542</v>
      </c>
      <c r="C138" s="44" t="s">
        <v>11543</v>
      </c>
      <c r="D138" s="44" t="s">
        <v>11552</v>
      </c>
      <c r="E138" s="44" t="s">
        <v>11553</v>
      </c>
      <c r="F138" s="44" t="s">
        <v>11554</v>
      </c>
      <c r="G138" s="44" t="s">
        <v>11555</v>
      </c>
      <c r="H138" s="44" t="s">
        <v>38</v>
      </c>
      <c r="I138" s="44" t="s">
        <v>46</v>
      </c>
      <c r="J138" s="44" t="s">
        <v>46</v>
      </c>
      <c r="K138" s="44" t="s">
        <v>41</v>
      </c>
      <c r="L138" s="44" t="s">
        <v>46</v>
      </c>
      <c r="M138" s="44" t="s">
        <v>46</v>
      </c>
      <c r="N138" s="44" t="s">
        <v>44</v>
      </c>
      <c r="O138" s="44">
        <v>3190</v>
      </c>
      <c r="P138" s="44">
        <v>2490</v>
      </c>
      <c r="Q138" s="44" t="s">
        <v>46</v>
      </c>
      <c r="R138" s="44" t="s">
        <v>46</v>
      </c>
      <c r="S138" s="44" t="s">
        <v>46</v>
      </c>
      <c r="T138" s="44" t="s">
        <v>11556</v>
      </c>
      <c r="U138" s="44" t="s">
        <v>11557</v>
      </c>
      <c r="V138" s="44" t="s">
        <v>11550</v>
      </c>
      <c r="W138" s="44" t="s">
        <v>123</v>
      </c>
      <c r="X138" s="44" t="s">
        <v>11558</v>
      </c>
      <c r="Y138" s="44" t="s">
        <v>47</v>
      </c>
      <c r="Z138" s="44" t="s">
        <v>46</v>
      </c>
      <c r="AA138" s="44" t="s">
        <v>46</v>
      </c>
      <c r="AB138" s="44" t="s">
        <v>46</v>
      </c>
      <c r="AC138" s="44" t="s">
        <v>46</v>
      </c>
      <c r="AD138" s="44" t="s">
        <v>46</v>
      </c>
    </row>
    <row r="139" spans="1:30">
      <c r="A139" s="44" t="s">
        <v>10758</v>
      </c>
      <c r="B139" s="44" t="s">
        <v>11559</v>
      </c>
      <c r="C139" s="44" t="s">
        <v>11560</v>
      </c>
      <c r="D139" s="44" t="s">
        <v>11561</v>
      </c>
      <c r="E139" s="44" t="s">
        <v>11562</v>
      </c>
      <c r="F139" s="44" t="s">
        <v>11563</v>
      </c>
      <c r="G139" s="44" t="s">
        <v>11564</v>
      </c>
      <c r="H139" s="44" t="s">
        <v>38</v>
      </c>
      <c r="I139" s="44" t="s">
        <v>46</v>
      </c>
      <c r="J139" s="44" t="s">
        <v>46</v>
      </c>
      <c r="K139" s="44" t="s">
        <v>46</v>
      </c>
      <c r="L139" s="44" t="s">
        <v>46</v>
      </c>
      <c r="M139" s="44" t="s">
        <v>46</v>
      </c>
      <c r="N139" s="44" t="s">
        <v>46</v>
      </c>
      <c r="O139" s="44">
        <v>3699</v>
      </c>
      <c r="P139" s="44">
        <v>3699</v>
      </c>
      <c r="Q139" s="44" t="s">
        <v>46</v>
      </c>
      <c r="R139" s="44" t="s">
        <v>46</v>
      </c>
      <c r="S139" s="44" t="s">
        <v>46</v>
      </c>
      <c r="T139" s="44" t="s">
        <v>46</v>
      </c>
      <c r="U139" s="44" t="s">
        <v>10823</v>
      </c>
      <c r="V139" s="44" t="s">
        <v>46</v>
      </c>
      <c r="W139" s="44" t="s">
        <v>46</v>
      </c>
      <c r="X139" s="44" t="s">
        <v>11565</v>
      </c>
      <c r="Y139" s="44" t="s">
        <v>46</v>
      </c>
      <c r="Z139" s="44" t="s">
        <v>46</v>
      </c>
      <c r="AA139" s="44" t="s">
        <v>46</v>
      </c>
      <c r="AB139" s="44" t="s">
        <v>46</v>
      </c>
      <c r="AC139" s="44" t="s">
        <v>46</v>
      </c>
      <c r="AD139" s="44" t="s">
        <v>46</v>
      </c>
    </row>
    <row r="140" spans="1:30">
      <c r="A140" s="44" t="s">
        <v>10758</v>
      </c>
      <c r="B140" s="44" t="s">
        <v>11559</v>
      </c>
      <c r="C140" s="44" t="s">
        <v>11560</v>
      </c>
      <c r="D140" s="44" t="s">
        <v>11566</v>
      </c>
      <c r="E140" s="44" t="s">
        <v>11567</v>
      </c>
      <c r="F140" s="44" t="s">
        <v>11568</v>
      </c>
      <c r="G140" s="44" t="s">
        <v>11569</v>
      </c>
      <c r="H140" s="44" t="s">
        <v>38</v>
      </c>
      <c r="I140" s="44" t="s">
        <v>46</v>
      </c>
      <c r="J140" s="44" t="s">
        <v>46</v>
      </c>
      <c r="K140" s="44" t="s">
        <v>46</v>
      </c>
      <c r="L140" s="44" t="s">
        <v>46</v>
      </c>
      <c r="M140" s="44" t="s">
        <v>46</v>
      </c>
      <c r="N140" s="44" t="s">
        <v>46</v>
      </c>
      <c r="O140" s="44">
        <v>8980</v>
      </c>
      <c r="P140" s="44">
        <v>4699</v>
      </c>
      <c r="Q140" s="44" t="s">
        <v>46</v>
      </c>
      <c r="R140" s="44" t="s">
        <v>46</v>
      </c>
      <c r="S140" s="44" t="s">
        <v>46</v>
      </c>
      <c r="T140" s="44" t="s">
        <v>46</v>
      </c>
      <c r="U140" s="44" t="s">
        <v>10823</v>
      </c>
      <c r="V140" s="44" t="s">
        <v>570</v>
      </c>
      <c r="W140" s="44" t="s">
        <v>56</v>
      </c>
      <c r="X140" s="44" t="s">
        <v>11570</v>
      </c>
      <c r="Y140" s="44" t="s">
        <v>46</v>
      </c>
      <c r="Z140" s="44" t="s">
        <v>46</v>
      </c>
      <c r="AA140" s="44" t="s">
        <v>46</v>
      </c>
      <c r="AB140" s="44" t="s">
        <v>46</v>
      </c>
      <c r="AC140" s="44" t="s">
        <v>46</v>
      </c>
      <c r="AD140" s="44" t="s">
        <v>46</v>
      </c>
    </row>
    <row r="141" spans="1:30">
      <c r="A141" s="44" t="s">
        <v>10758</v>
      </c>
      <c r="B141" s="44" t="s">
        <v>11559</v>
      </c>
      <c r="C141" s="44" t="s">
        <v>11560</v>
      </c>
      <c r="D141" s="44" t="s">
        <v>11571</v>
      </c>
      <c r="E141" s="44" t="s">
        <v>11572</v>
      </c>
      <c r="F141" s="44" t="s">
        <v>11573</v>
      </c>
      <c r="G141" s="44" t="s">
        <v>11574</v>
      </c>
      <c r="H141" s="44" t="s">
        <v>38</v>
      </c>
      <c r="I141" s="44" t="s">
        <v>46</v>
      </c>
      <c r="J141" s="44" t="s">
        <v>46</v>
      </c>
      <c r="K141" s="44" t="s">
        <v>46</v>
      </c>
      <c r="L141" s="44" t="s">
        <v>46</v>
      </c>
      <c r="M141" s="44" t="s">
        <v>46</v>
      </c>
      <c r="N141" s="44" t="s">
        <v>46</v>
      </c>
      <c r="O141" s="44">
        <v>3699</v>
      </c>
      <c r="P141" s="44">
        <v>3699</v>
      </c>
      <c r="Q141" s="44" t="s">
        <v>46</v>
      </c>
      <c r="R141" s="44" t="s">
        <v>46</v>
      </c>
      <c r="S141" s="44" t="s">
        <v>46</v>
      </c>
      <c r="T141" s="44" t="s">
        <v>46</v>
      </c>
      <c r="U141" s="44" t="s">
        <v>10823</v>
      </c>
      <c r="V141" s="44" t="s">
        <v>46</v>
      </c>
      <c r="W141" s="44" t="s">
        <v>46</v>
      </c>
      <c r="X141" s="44" t="s">
        <v>11565</v>
      </c>
      <c r="Y141" s="44" t="s">
        <v>46</v>
      </c>
      <c r="Z141" s="44" t="s">
        <v>46</v>
      </c>
      <c r="AA141" s="44" t="s">
        <v>46</v>
      </c>
      <c r="AB141" s="44" t="s">
        <v>46</v>
      </c>
      <c r="AC141" s="44" t="s">
        <v>46</v>
      </c>
      <c r="AD141" s="44" t="s">
        <v>46</v>
      </c>
    </row>
    <row r="142" spans="1:30">
      <c r="A142" s="44" t="s">
        <v>10758</v>
      </c>
      <c r="B142" s="44" t="s">
        <v>11559</v>
      </c>
      <c r="C142" s="44" t="s">
        <v>11560</v>
      </c>
      <c r="D142" s="44" t="s">
        <v>11575</v>
      </c>
      <c r="E142" s="44" t="s">
        <v>11576</v>
      </c>
      <c r="F142" s="44" t="s">
        <v>11577</v>
      </c>
      <c r="G142" s="44" t="s">
        <v>11578</v>
      </c>
      <c r="H142" s="44" t="s">
        <v>38</v>
      </c>
      <c r="I142" s="44" t="s">
        <v>46</v>
      </c>
      <c r="J142" s="44" t="s">
        <v>46</v>
      </c>
      <c r="K142" s="44" t="s">
        <v>46</v>
      </c>
      <c r="L142" s="44" t="s">
        <v>46</v>
      </c>
      <c r="M142" s="44" t="s">
        <v>46</v>
      </c>
      <c r="N142" s="44" t="s">
        <v>46</v>
      </c>
      <c r="O142" s="44">
        <v>8980</v>
      </c>
      <c r="P142" s="44">
        <v>4699</v>
      </c>
      <c r="Q142" s="44" t="s">
        <v>46</v>
      </c>
      <c r="R142" s="44" t="s">
        <v>46</v>
      </c>
      <c r="S142" s="44" t="s">
        <v>46</v>
      </c>
      <c r="T142" s="44" t="s">
        <v>46</v>
      </c>
      <c r="U142" s="44" t="s">
        <v>10823</v>
      </c>
      <c r="V142" s="44" t="s">
        <v>570</v>
      </c>
      <c r="W142" s="44" t="s">
        <v>56</v>
      </c>
      <c r="X142" s="44" t="s">
        <v>11570</v>
      </c>
      <c r="Y142" s="44" t="s">
        <v>46</v>
      </c>
      <c r="Z142" s="44" t="s">
        <v>46</v>
      </c>
      <c r="AA142" s="44" t="s">
        <v>46</v>
      </c>
      <c r="AB142" s="44" t="s">
        <v>46</v>
      </c>
      <c r="AC142" s="44" t="s">
        <v>46</v>
      </c>
      <c r="AD142" s="44" t="s">
        <v>46</v>
      </c>
    </row>
    <row r="143" spans="1:30">
      <c r="A143" s="44" t="s">
        <v>10758</v>
      </c>
      <c r="B143" s="44" t="s">
        <v>11559</v>
      </c>
      <c r="C143" s="44" t="s">
        <v>11560</v>
      </c>
      <c r="D143" s="44" t="s">
        <v>11579</v>
      </c>
      <c r="E143" s="44" t="s">
        <v>11580</v>
      </c>
      <c r="F143" s="44" t="s">
        <v>11581</v>
      </c>
      <c r="G143" s="44" t="s">
        <v>11582</v>
      </c>
      <c r="H143" s="44" t="s">
        <v>38</v>
      </c>
      <c r="I143" s="44" t="s">
        <v>46</v>
      </c>
      <c r="J143" s="44" t="s">
        <v>46</v>
      </c>
      <c r="K143" s="44" t="s">
        <v>46</v>
      </c>
      <c r="L143" s="44" t="s">
        <v>46</v>
      </c>
      <c r="M143" s="44" t="s">
        <v>46</v>
      </c>
      <c r="N143" s="44" t="s">
        <v>46</v>
      </c>
      <c r="O143" s="44">
        <v>490</v>
      </c>
      <c r="P143" s="44">
        <v>490</v>
      </c>
      <c r="Q143" s="44" t="s">
        <v>46</v>
      </c>
      <c r="R143" s="44" t="s">
        <v>46</v>
      </c>
      <c r="S143" s="44" t="s">
        <v>46</v>
      </c>
      <c r="T143" s="44" t="s">
        <v>46</v>
      </c>
      <c r="U143" s="44" t="s">
        <v>46</v>
      </c>
      <c r="V143" s="44" t="s">
        <v>46</v>
      </c>
      <c r="W143" s="44" t="s">
        <v>46</v>
      </c>
      <c r="X143" s="44" t="s">
        <v>11583</v>
      </c>
      <c r="Y143" s="44" t="s">
        <v>46</v>
      </c>
      <c r="Z143" s="44" t="s">
        <v>46</v>
      </c>
      <c r="AA143" s="44" t="s">
        <v>46</v>
      </c>
      <c r="AB143" s="44" t="s">
        <v>46</v>
      </c>
      <c r="AC143" s="44" t="s">
        <v>46</v>
      </c>
      <c r="AD143" s="44" t="s">
        <v>46</v>
      </c>
    </row>
    <row r="144" spans="1:30">
      <c r="A144" s="44" t="s">
        <v>10758</v>
      </c>
      <c r="B144" s="44" t="s">
        <v>11559</v>
      </c>
      <c r="C144" s="44" t="s">
        <v>11560</v>
      </c>
      <c r="D144" s="44" t="s">
        <v>11584</v>
      </c>
      <c r="E144" s="44" t="s">
        <v>11585</v>
      </c>
      <c r="F144" s="44" t="s">
        <v>11586</v>
      </c>
      <c r="G144" s="44" t="s">
        <v>11587</v>
      </c>
      <c r="H144" s="44" t="s">
        <v>38</v>
      </c>
      <c r="I144" s="44" t="s">
        <v>46</v>
      </c>
      <c r="J144" s="44" t="s">
        <v>46</v>
      </c>
      <c r="K144" s="44" t="s">
        <v>46</v>
      </c>
      <c r="L144" s="44" t="s">
        <v>46</v>
      </c>
      <c r="M144" s="44" t="s">
        <v>46</v>
      </c>
      <c r="N144" s="44" t="s">
        <v>46</v>
      </c>
      <c r="O144" s="44">
        <v>490</v>
      </c>
      <c r="P144" s="44">
        <v>490</v>
      </c>
      <c r="Q144" s="44" t="s">
        <v>46</v>
      </c>
      <c r="R144" s="44" t="s">
        <v>46</v>
      </c>
      <c r="S144" s="44" t="s">
        <v>46</v>
      </c>
      <c r="T144" s="44" t="s">
        <v>46</v>
      </c>
      <c r="U144" s="44" t="s">
        <v>46</v>
      </c>
      <c r="V144" s="44" t="s">
        <v>46</v>
      </c>
      <c r="W144" s="44" t="s">
        <v>46</v>
      </c>
      <c r="X144" s="44" t="s">
        <v>11583</v>
      </c>
      <c r="Y144" s="44" t="s">
        <v>46</v>
      </c>
      <c r="Z144" s="44" t="s">
        <v>46</v>
      </c>
      <c r="AA144" s="44" t="s">
        <v>46</v>
      </c>
      <c r="AB144" s="44" t="s">
        <v>46</v>
      </c>
      <c r="AC144" s="44" t="s">
        <v>46</v>
      </c>
      <c r="AD144" s="44" t="s">
        <v>46</v>
      </c>
    </row>
    <row r="145" spans="1:30">
      <c r="A145" s="44" t="s">
        <v>10758</v>
      </c>
      <c r="B145" s="44" t="s">
        <v>11559</v>
      </c>
      <c r="C145" s="44" t="s">
        <v>11560</v>
      </c>
      <c r="D145" s="44" t="s">
        <v>11588</v>
      </c>
      <c r="E145" s="44" t="s">
        <v>11589</v>
      </c>
      <c r="F145" s="44" t="s">
        <v>11590</v>
      </c>
      <c r="G145" s="44" t="s">
        <v>11591</v>
      </c>
      <c r="H145" s="44" t="s">
        <v>38</v>
      </c>
      <c r="I145" s="44" t="s">
        <v>46</v>
      </c>
      <c r="J145" s="44" t="s">
        <v>46</v>
      </c>
      <c r="K145" s="44" t="s">
        <v>46</v>
      </c>
      <c r="L145" s="44" t="s">
        <v>46</v>
      </c>
      <c r="M145" s="44" t="s">
        <v>46</v>
      </c>
      <c r="N145" s="44" t="s">
        <v>46</v>
      </c>
      <c r="O145" s="44">
        <v>1680</v>
      </c>
      <c r="P145" s="44">
        <v>999</v>
      </c>
      <c r="Q145" s="44" t="s">
        <v>46</v>
      </c>
      <c r="R145" s="44" t="s">
        <v>46</v>
      </c>
      <c r="S145" s="44" t="s">
        <v>46</v>
      </c>
      <c r="T145" s="44" t="s">
        <v>46</v>
      </c>
      <c r="U145" s="44" t="s">
        <v>46</v>
      </c>
      <c r="V145" s="44" t="s">
        <v>570</v>
      </c>
      <c r="W145" s="44" t="s">
        <v>56</v>
      </c>
      <c r="X145" s="44" t="s">
        <v>11402</v>
      </c>
      <c r="Y145" s="44" t="s">
        <v>46</v>
      </c>
      <c r="Z145" s="44" t="s">
        <v>46</v>
      </c>
      <c r="AA145" s="44" t="s">
        <v>46</v>
      </c>
      <c r="AB145" s="44" t="s">
        <v>46</v>
      </c>
      <c r="AC145" s="44" t="s">
        <v>46</v>
      </c>
      <c r="AD145" s="44" t="s">
        <v>46</v>
      </c>
    </row>
    <row r="146" spans="1:30">
      <c r="A146" s="44" t="s">
        <v>10758</v>
      </c>
      <c r="B146" s="44" t="s">
        <v>11559</v>
      </c>
      <c r="C146" s="44" t="s">
        <v>11560</v>
      </c>
      <c r="D146" s="44" t="s">
        <v>11592</v>
      </c>
      <c r="E146" s="44" t="s">
        <v>11593</v>
      </c>
      <c r="F146" s="44" t="s">
        <v>11594</v>
      </c>
      <c r="G146" s="44" t="s">
        <v>11595</v>
      </c>
      <c r="H146" s="44" t="s">
        <v>38</v>
      </c>
      <c r="I146" s="44" t="s">
        <v>46</v>
      </c>
      <c r="J146" s="44" t="s">
        <v>46</v>
      </c>
      <c r="K146" s="44" t="s">
        <v>46</v>
      </c>
      <c r="L146" s="44" t="s">
        <v>46</v>
      </c>
      <c r="M146" s="44" t="s">
        <v>46</v>
      </c>
      <c r="N146" s="44" t="s">
        <v>46</v>
      </c>
      <c r="O146" s="44">
        <v>12800</v>
      </c>
      <c r="P146" s="44">
        <v>5999</v>
      </c>
      <c r="Q146" s="44" t="s">
        <v>46</v>
      </c>
      <c r="R146" s="44" t="s">
        <v>46</v>
      </c>
      <c r="S146" s="44" t="s">
        <v>46</v>
      </c>
      <c r="T146" s="44" t="s">
        <v>46</v>
      </c>
      <c r="U146" s="44" t="s">
        <v>11227</v>
      </c>
      <c r="V146" s="44" t="s">
        <v>11596</v>
      </c>
      <c r="W146" s="44" t="s">
        <v>56</v>
      </c>
      <c r="X146" s="44" t="s">
        <v>9028</v>
      </c>
      <c r="Y146" s="44" t="s">
        <v>46</v>
      </c>
      <c r="Z146" s="44">
        <v>0</v>
      </c>
      <c r="AA146" s="44" t="s">
        <v>46</v>
      </c>
      <c r="AB146" s="44" t="s">
        <v>46</v>
      </c>
      <c r="AC146" s="44" t="s">
        <v>46</v>
      </c>
      <c r="AD146" s="44" t="s">
        <v>46</v>
      </c>
    </row>
    <row r="147" spans="1:30">
      <c r="A147" s="44" t="s">
        <v>10758</v>
      </c>
      <c r="B147" s="44" t="s">
        <v>11559</v>
      </c>
      <c r="C147" s="44" t="s">
        <v>11560</v>
      </c>
      <c r="D147" s="44" t="s">
        <v>11597</v>
      </c>
      <c r="E147" s="44" t="s">
        <v>11598</v>
      </c>
      <c r="F147" s="44" t="s">
        <v>11599</v>
      </c>
      <c r="G147" s="44" t="s">
        <v>11600</v>
      </c>
      <c r="H147" s="44" t="s">
        <v>38</v>
      </c>
      <c r="I147" s="44" t="s">
        <v>46</v>
      </c>
      <c r="J147" s="44" t="s">
        <v>46</v>
      </c>
      <c r="K147" s="44" t="s">
        <v>46</v>
      </c>
      <c r="L147" s="44" t="s">
        <v>46</v>
      </c>
      <c r="M147" s="44" t="s">
        <v>46</v>
      </c>
      <c r="N147" s="44" t="s">
        <v>46</v>
      </c>
      <c r="O147" s="44">
        <v>12800</v>
      </c>
      <c r="P147" s="44">
        <v>5999</v>
      </c>
      <c r="Q147" s="44" t="s">
        <v>46</v>
      </c>
      <c r="R147" s="44" t="s">
        <v>46</v>
      </c>
      <c r="S147" s="44" t="s">
        <v>46</v>
      </c>
      <c r="T147" s="44" t="s">
        <v>46</v>
      </c>
      <c r="U147" s="44" t="s">
        <v>11227</v>
      </c>
      <c r="V147" s="44" t="s">
        <v>11596</v>
      </c>
      <c r="W147" s="44" t="s">
        <v>56</v>
      </c>
      <c r="X147" s="44" t="s">
        <v>9028</v>
      </c>
      <c r="Y147" s="44" t="s">
        <v>46</v>
      </c>
      <c r="Z147" s="44">
        <v>0</v>
      </c>
      <c r="AA147" s="44" t="s">
        <v>46</v>
      </c>
      <c r="AB147" s="44" t="s">
        <v>46</v>
      </c>
      <c r="AC147" s="44" t="s">
        <v>46</v>
      </c>
      <c r="AD147" s="44" t="s">
        <v>46</v>
      </c>
    </row>
    <row r="148" spans="1:30">
      <c r="A148" s="44" t="s">
        <v>10758</v>
      </c>
      <c r="B148" s="44" t="s">
        <v>11559</v>
      </c>
      <c r="C148" s="44" t="s">
        <v>11560</v>
      </c>
      <c r="D148" s="44" t="s">
        <v>11601</v>
      </c>
      <c r="E148" s="44" t="s">
        <v>11602</v>
      </c>
      <c r="F148" s="44" t="s">
        <v>11603</v>
      </c>
      <c r="G148" s="44" t="s">
        <v>11604</v>
      </c>
      <c r="H148" s="44" t="s">
        <v>38</v>
      </c>
      <c r="I148" s="44" t="s">
        <v>46</v>
      </c>
      <c r="J148" s="44" t="s">
        <v>46</v>
      </c>
      <c r="K148" s="44" t="s">
        <v>46</v>
      </c>
      <c r="L148" s="44" t="s">
        <v>46</v>
      </c>
      <c r="M148" s="44" t="s">
        <v>46</v>
      </c>
      <c r="N148" s="44" t="s">
        <v>46</v>
      </c>
      <c r="O148" s="44">
        <v>12800</v>
      </c>
      <c r="P148" s="44">
        <v>5999</v>
      </c>
      <c r="Q148" s="44" t="s">
        <v>46</v>
      </c>
      <c r="R148" s="44" t="s">
        <v>46</v>
      </c>
      <c r="S148" s="44" t="s">
        <v>46</v>
      </c>
      <c r="T148" s="44" t="s">
        <v>46</v>
      </c>
      <c r="U148" s="44" t="s">
        <v>11227</v>
      </c>
      <c r="V148" s="44" t="s">
        <v>11596</v>
      </c>
      <c r="W148" s="44" t="s">
        <v>56</v>
      </c>
      <c r="X148" s="44" t="s">
        <v>9028</v>
      </c>
      <c r="Y148" s="44" t="s">
        <v>46</v>
      </c>
      <c r="Z148" s="44">
        <v>0</v>
      </c>
      <c r="AA148" s="44" t="s">
        <v>46</v>
      </c>
      <c r="AB148" s="44" t="s">
        <v>46</v>
      </c>
      <c r="AC148" s="44" t="s">
        <v>46</v>
      </c>
      <c r="AD148" s="44" t="s">
        <v>46</v>
      </c>
    </row>
    <row r="149" spans="1:30">
      <c r="A149" s="44" t="s">
        <v>10758</v>
      </c>
      <c r="B149" s="44" t="s">
        <v>11559</v>
      </c>
      <c r="C149" s="44" t="s">
        <v>11560</v>
      </c>
      <c r="D149" s="44" t="s">
        <v>11605</v>
      </c>
      <c r="E149" s="44" t="s">
        <v>11606</v>
      </c>
      <c r="F149" s="44" t="s">
        <v>11607</v>
      </c>
      <c r="G149" s="44" t="s">
        <v>11608</v>
      </c>
      <c r="H149" s="44" t="s">
        <v>38</v>
      </c>
      <c r="I149" s="44" t="s">
        <v>46</v>
      </c>
      <c r="J149" s="44" t="s">
        <v>46</v>
      </c>
      <c r="K149" s="44" t="s">
        <v>46</v>
      </c>
      <c r="L149" s="44" t="s">
        <v>46</v>
      </c>
      <c r="M149" s="44" t="s">
        <v>46</v>
      </c>
      <c r="N149" s="44" t="s">
        <v>46</v>
      </c>
      <c r="O149" s="44">
        <v>2980</v>
      </c>
      <c r="P149" s="44">
        <v>899</v>
      </c>
      <c r="Q149" s="44" t="s">
        <v>46</v>
      </c>
      <c r="R149" s="44" t="s">
        <v>46</v>
      </c>
      <c r="S149" s="44" t="s">
        <v>46</v>
      </c>
      <c r="T149" s="44" t="s">
        <v>46</v>
      </c>
      <c r="U149" s="44" t="s">
        <v>46</v>
      </c>
      <c r="V149" s="44" t="s">
        <v>11596</v>
      </c>
      <c r="W149" s="44" t="s">
        <v>56</v>
      </c>
      <c r="X149" s="44" t="s">
        <v>11609</v>
      </c>
      <c r="Y149" s="44" t="s">
        <v>46</v>
      </c>
      <c r="Z149" s="44" t="s">
        <v>46</v>
      </c>
      <c r="AA149" s="44" t="s">
        <v>46</v>
      </c>
      <c r="AB149" s="44" t="s">
        <v>46</v>
      </c>
      <c r="AC149" s="44" t="s">
        <v>46</v>
      </c>
      <c r="AD149" s="44" t="s">
        <v>46</v>
      </c>
    </row>
    <row r="150" spans="1:30">
      <c r="A150" s="44" t="s">
        <v>10758</v>
      </c>
      <c r="B150" s="44" t="s">
        <v>11559</v>
      </c>
      <c r="C150" s="44" t="s">
        <v>11560</v>
      </c>
      <c r="D150" s="44" t="s">
        <v>11610</v>
      </c>
      <c r="E150" s="44" t="s">
        <v>11611</v>
      </c>
      <c r="F150" s="44" t="s">
        <v>11612</v>
      </c>
      <c r="G150" s="44" t="s">
        <v>11613</v>
      </c>
      <c r="H150" s="44" t="s">
        <v>38</v>
      </c>
      <c r="I150" s="44" t="s">
        <v>46</v>
      </c>
      <c r="J150" s="44" t="s">
        <v>46</v>
      </c>
      <c r="K150" s="44" t="s">
        <v>46</v>
      </c>
      <c r="L150" s="44" t="s">
        <v>46</v>
      </c>
      <c r="M150" s="44" t="s">
        <v>46</v>
      </c>
      <c r="N150" s="44" t="s">
        <v>46</v>
      </c>
      <c r="O150" s="44">
        <v>2980</v>
      </c>
      <c r="P150" s="44">
        <v>899</v>
      </c>
      <c r="Q150" s="44" t="s">
        <v>46</v>
      </c>
      <c r="R150" s="44" t="s">
        <v>46</v>
      </c>
      <c r="S150" s="44" t="s">
        <v>46</v>
      </c>
      <c r="T150" s="44" t="s">
        <v>46</v>
      </c>
      <c r="U150" s="44" t="s">
        <v>46</v>
      </c>
      <c r="V150" s="44" t="s">
        <v>11596</v>
      </c>
      <c r="W150" s="44" t="s">
        <v>56</v>
      </c>
      <c r="X150" s="44" t="s">
        <v>11609</v>
      </c>
      <c r="Y150" s="44" t="s">
        <v>46</v>
      </c>
      <c r="Z150" s="44" t="s">
        <v>46</v>
      </c>
      <c r="AA150" s="44" t="s">
        <v>46</v>
      </c>
      <c r="AB150" s="44" t="s">
        <v>46</v>
      </c>
      <c r="AC150" s="44" t="s">
        <v>46</v>
      </c>
      <c r="AD150" s="44" t="s">
        <v>46</v>
      </c>
    </row>
    <row r="151" spans="1:30">
      <c r="A151" s="44" t="s">
        <v>10758</v>
      </c>
      <c r="B151" s="44" t="s">
        <v>11559</v>
      </c>
      <c r="C151" s="44" t="s">
        <v>11560</v>
      </c>
      <c r="D151" s="44" t="s">
        <v>11614</v>
      </c>
      <c r="E151" s="44" t="s">
        <v>11615</v>
      </c>
      <c r="F151" s="44" t="s">
        <v>11616</v>
      </c>
      <c r="G151" s="44" t="s">
        <v>11617</v>
      </c>
      <c r="H151" s="44" t="s">
        <v>38</v>
      </c>
      <c r="I151" s="44" t="s">
        <v>46</v>
      </c>
      <c r="J151" s="44" t="s">
        <v>46</v>
      </c>
      <c r="K151" s="44" t="s">
        <v>46</v>
      </c>
      <c r="L151" s="44" t="s">
        <v>46</v>
      </c>
      <c r="M151" s="44" t="s">
        <v>46</v>
      </c>
      <c r="N151" s="44" t="s">
        <v>46</v>
      </c>
      <c r="O151" s="44">
        <v>4980</v>
      </c>
      <c r="P151" s="44">
        <v>2999</v>
      </c>
      <c r="Q151" s="44" t="s">
        <v>46</v>
      </c>
      <c r="R151" s="44" t="s">
        <v>46</v>
      </c>
      <c r="S151" s="44" t="s">
        <v>46</v>
      </c>
      <c r="T151" s="44" t="s">
        <v>46</v>
      </c>
      <c r="U151" s="44" t="s">
        <v>46</v>
      </c>
      <c r="V151" s="44" t="s">
        <v>11596</v>
      </c>
      <c r="W151" s="44" t="s">
        <v>56</v>
      </c>
      <c r="X151" s="44" t="s">
        <v>11618</v>
      </c>
      <c r="Y151" s="44" t="s">
        <v>46</v>
      </c>
      <c r="Z151" s="44" t="s">
        <v>46</v>
      </c>
      <c r="AA151" s="44" t="s">
        <v>46</v>
      </c>
      <c r="AB151" s="44" t="s">
        <v>46</v>
      </c>
      <c r="AC151" s="44" t="s">
        <v>46</v>
      </c>
      <c r="AD151" s="44" t="s">
        <v>46</v>
      </c>
    </row>
    <row r="152" spans="1:30">
      <c r="A152" s="44" t="s">
        <v>10758</v>
      </c>
      <c r="B152" s="44" t="s">
        <v>11559</v>
      </c>
      <c r="C152" s="44" t="s">
        <v>11560</v>
      </c>
      <c r="D152" s="44" t="s">
        <v>11619</v>
      </c>
      <c r="E152" s="44" t="s">
        <v>11620</v>
      </c>
      <c r="F152" s="44" t="s">
        <v>11621</v>
      </c>
      <c r="G152" s="44" t="s">
        <v>11622</v>
      </c>
      <c r="H152" s="44" t="s">
        <v>38</v>
      </c>
      <c r="I152" s="44" t="s">
        <v>46</v>
      </c>
      <c r="J152" s="44" t="s">
        <v>46</v>
      </c>
      <c r="K152" s="44" t="s">
        <v>46</v>
      </c>
      <c r="L152" s="44" t="s">
        <v>46</v>
      </c>
      <c r="M152" s="44" t="s">
        <v>46</v>
      </c>
      <c r="N152" s="44" t="s">
        <v>46</v>
      </c>
      <c r="O152" s="44">
        <v>6980</v>
      </c>
      <c r="P152" s="44">
        <v>3999</v>
      </c>
      <c r="Q152" s="44" t="s">
        <v>46</v>
      </c>
      <c r="R152" s="44" t="s">
        <v>46</v>
      </c>
      <c r="S152" s="44" t="s">
        <v>46</v>
      </c>
      <c r="T152" s="44" t="s">
        <v>46</v>
      </c>
      <c r="U152" s="44" t="s">
        <v>46</v>
      </c>
      <c r="V152" s="44" t="s">
        <v>11596</v>
      </c>
      <c r="W152" s="44" t="s">
        <v>56</v>
      </c>
      <c r="X152" s="44" t="s">
        <v>9009</v>
      </c>
      <c r="Y152" s="44" t="s">
        <v>46</v>
      </c>
      <c r="Z152" s="44" t="s">
        <v>46</v>
      </c>
      <c r="AA152" s="44" t="s">
        <v>46</v>
      </c>
      <c r="AB152" s="44" t="s">
        <v>46</v>
      </c>
      <c r="AC152" s="44" t="s">
        <v>46</v>
      </c>
      <c r="AD152" s="44" t="s">
        <v>46</v>
      </c>
    </row>
    <row r="153" spans="1:30">
      <c r="A153" s="44" t="s">
        <v>10758</v>
      </c>
      <c r="B153" s="44" t="s">
        <v>11559</v>
      </c>
      <c r="C153" s="44" t="s">
        <v>11560</v>
      </c>
      <c r="D153" s="44" t="s">
        <v>11623</v>
      </c>
      <c r="E153" s="44" t="s">
        <v>11624</v>
      </c>
      <c r="F153" s="44" t="s">
        <v>11625</v>
      </c>
      <c r="G153" s="44" t="s">
        <v>11626</v>
      </c>
      <c r="H153" s="44" t="s">
        <v>38</v>
      </c>
      <c r="I153" s="44" t="s">
        <v>11627</v>
      </c>
      <c r="J153" s="44" t="s">
        <v>46</v>
      </c>
      <c r="K153" s="44" t="s">
        <v>46</v>
      </c>
      <c r="L153" s="44" t="s">
        <v>46</v>
      </c>
      <c r="M153" s="44" t="s">
        <v>46</v>
      </c>
      <c r="N153" s="44" t="s">
        <v>46</v>
      </c>
      <c r="O153" s="44">
        <v>1280</v>
      </c>
      <c r="P153" s="44">
        <v>680</v>
      </c>
      <c r="Q153" s="44" t="s">
        <v>46</v>
      </c>
      <c r="R153" s="44" t="s">
        <v>46</v>
      </c>
      <c r="S153" s="44" t="s">
        <v>46</v>
      </c>
      <c r="T153" s="44" t="s">
        <v>46</v>
      </c>
      <c r="U153" s="44" t="s">
        <v>11227</v>
      </c>
      <c r="V153" s="44" t="s">
        <v>2184</v>
      </c>
      <c r="W153" s="44" t="s">
        <v>56</v>
      </c>
      <c r="X153" s="44" t="s">
        <v>11628</v>
      </c>
      <c r="Y153" s="44" t="s">
        <v>46</v>
      </c>
      <c r="Z153" s="44">
        <v>0</v>
      </c>
      <c r="AA153" s="44" t="s">
        <v>46</v>
      </c>
      <c r="AB153" s="44" t="s">
        <v>46</v>
      </c>
      <c r="AC153" s="44" t="s">
        <v>46</v>
      </c>
      <c r="AD153" s="44" t="s">
        <v>46</v>
      </c>
    </row>
    <row r="154" spans="1:30">
      <c r="A154" s="44" t="s">
        <v>10758</v>
      </c>
      <c r="B154" s="44" t="s">
        <v>11559</v>
      </c>
      <c r="C154" s="44" t="s">
        <v>11560</v>
      </c>
      <c r="D154" s="44" t="s">
        <v>11629</v>
      </c>
      <c r="E154" s="44" t="s">
        <v>11630</v>
      </c>
      <c r="F154" s="44" t="s">
        <v>11631</v>
      </c>
      <c r="G154" s="44" t="s">
        <v>11632</v>
      </c>
      <c r="H154" s="44" t="s">
        <v>38</v>
      </c>
      <c r="I154" s="44" t="s">
        <v>11627</v>
      </c>
      <c r="J154" s="44" t="s">
        <v>46</v>
      </c>
      <c r="K154" s="44" t="s">
        <v>46</v>
      </c>
      <c r="L154" s="44" t="s">
        <v>46</v>
      </c>
      <c r="M154" s="44" t="s">
        <v>46</v>
      </c>
      <c r="N154" s="44" t="s">
        <v>46</v>
      </c>
      <c r="O154" s="44">
        <v>1280</v>
      </c>
      <c r="P154" s="44">
        <v>680</v>
      </c>
      <c r="Q154" s="44" t="s">
        <v>46</v>
      </c>
      <c r="R154" s="44" t="s">
        <v>46</v>
      </c>
      <c r="S154" s="44" t="s">
        <v>46</v>
      </c>
      <c r="T154" s="44" t="s">
        <v>46</v>
      </c>
      <c r="U154" s="44" t="s">
        <v>11227</v>
      </c>
      <c r="V154" s="44" t="s">
        <v>2184</v>
      </c>
      <c r="W154" s="44" t="s">
        <v>56</v>
      </c>
      <c r="X154" s="44" t="s">
        <v>11628</v>
      </c>
      <c r="Y154" s="44" t="s">
        <v>46</v>
      </c>
      <c r="Z154" s="44">
        <v>0</v>
      </c>
      <c r="AA154" s="44" t="s">
        <v>46</v>
      </c>
      <c r="AB154" s="44" t="s">
        <v>46</v>
      </c>
      <c r="AC154" s="44" t="s">
        <v>46</v>
      </c>
      <c r="AD154" s="44" t="s">
        <v>46</v>
      </c>
    </row>
    <row r="155" spans="1:30">
      <c r="A155" s="44" t="s">
        <v>10758</v>
      </c>
      <c r="B155" s="44" t="s">
        <v>11559</v>
      </c>
      <c r="C155" s="44" t="s">
        <v>11560</v>
      </c>
      <c r="D155" s="44" t="s">
        <v>11633</v>
      </c>
      <c r="E155" s="44" t="s">
        <v>11634</v>
      </c>
      <c r="F155" s="44" t="s">
        <v>11635</v>
      </c>
      <c r="G155" s="44" t="s">
        <v>11636</v>
      </c>
      <c r="H155" s="44" t="s">
        <v>38</v>
      </c>
      <c r="I155" s="44" t="s">
        <v>11627</v>
      </c>
      <c r="J155" s="44" t="s">
        <v>46</v>
      </c>
      <c r="K155" s="44" t="s">
        <v>46</v>
      </c>
      <c r="L155" s="44" t="s">
        <v>46</v>
      </c>
      <c r="M155" s="44" t="s">
        <v>46</v>
      </c>
      <c r="N155" s="44" t="s">
        <v>46</v>
      </c>
      <c r="O155" s="44">
        <v>1280</v>
      </c>
      <c r="P155" s="44">
        <v>680</v>
      </c>
      <c r="Q155" s="44" t="s">
        <v>46</v>
      </c>
      <c r="R155" s="44" t="s">
        <v>46</v>
      </c>
      <c r="S155" s="44" t="s">
        <v>46</v>
      </c>
      <c r="T155" s="44" t="s">
        <v>46</v>
      </c>
      <c r="U155" s="44" t="s">
        <v>11227</v>
      </c>
      <c r="V155" s="44" t="s">
        <v>2184</v>
      </c>
      <c r="W155" s="44" t="s">
        <v>56</v>
      </c>
      <c r="X155" s="44" t="s">
        <v>11628</v>
      </c>
      <c r="Y155" s="44" t="s">
        <v>46</v>
      </c>
      <c r="Z155" s="44">
        <v>0</v>
      </c>
      <c r="AA155" s="44" t="s">
        <v>46</v>
      </c>
      <c r="AB155" s="44" t="s">
        <v>46</v>
      </c>
      <c r="AC155" s="44" t="s">
        <v>46</v>
      </c>
      <c r="AD155" s="44" t="s">
        <v>46</v>
      </c>
    </row>
    <row r="156" spans="1:30">
      <c r="A156" s="44" t="s">
        <v>10758</v>
      </c>
      <c r="B156" s="44" t="s">
        <v>11559</v>
      </c>
      <c r="C156" s="44" t="s">
        <v>11560</v>
      </c>
      <c r="D156" s="44" t="s">
        <v>11637</v>
      </c>
      <c r="E156" s="44" t="s">
        <v>11638</v>
      </c>
      <c r="F156" s="44" t="s">
        <v>11639</v>
      </c>
      <c r="G156" s="44" t="s">
        <v>11640</v>
      </c>
      <c r="H156" s="44" t="s">
        <v>38</v>
      </c>
      <c r="I156" s="44" t="s">
        <v>11627</v>
      </c>
      <c r="J156" s="44" t="s">
        <v>46</v>
      </c>
      <c r="K156" s="44" t="s">
        <v>46</v>
      </c>
      <c r="L156" s="44" t="s">
        <v>46</v>
      </c>
      <c r="M156" s="44" t="s">
        <v>46</v>
      </c>
      <c r="N156" s="44" t="s">
        <v>46</v>
      </c>
      <c r="O156" s="44">
        <v>1280</v>
      </c>
      <c r="P156" s="44">
        <v>680</v>
      </c>
      <c r="Q156" s="44" t="s">
        <v>46</v>
      </c>
      <c r="R156" s="44" t="s">
        <v>46</v>
      </c>
      <c r="S156" s="44" t="s">
        <v>46</v>
      </c>
      <c r="T156" s="44" t="s">
        <v>46</v>
      </c>
      <c r="U156" s="44" t="s">
        <v>11227</v>
      </c>
      <c r="V156" s="44" t="s">
        <v>2184</v>
      </c>
      <c r="W156" s="44" t="s">
        <v>56</v>
      </c>
      <c r="X156" s="44" t="s">
        <v>11628</v>
      </c>
      <c r="Y156" s="44" t="s">
        <v>46</v>
      </c>
      <c r="Z156" s="44">
        <v>0</v>
      </c>
      <c r="AA156" s="44" t="s">
        <v>46</v>
      </c>
      <c r="AB156" s="44" t="s">
        <v>46</v>
      </c>
      <c r="AC156" s="44" t="s">
        <v>46</v>
      </c>
      <c r="AD156" s="44" t="s">
        <v>46</v>
      </c>
    </row>
    <row r="157" spans="1:30">
      <c r="A157" s="44" t="s">
        <v>10758</v>
      </c>
      <c r="B157" s="44" t="s">
        <v>11559</v>
      </c>
      <c r="C157" s="44" t="s">
        <v>11560</v>
      </c>
      <c r="D157" s="44" t="s">
        <v>11641</v>
      </c>
      <c r="E157" s="44" t="s">
        <v>11642</v>
      </c>
      <c r="F157" s="44" t="s">
        <v>11643</v>
      </c>
      <c r="G157" s="44" t="s">
        <v>11644</v>
      </c>
      <c r="H157" s="44" t="s">
        <v>38</v>
      </c>
      <c r="I157" s="44" t="s">
        <v>11627</v>
      </c>
      <c r="J157" s="44" t="s">
        <v>46</v>
      </c>
      <c r="K157" s="44" t="s">
        <v>46</v>
      </c>
      <c r="L157" s="44" t="s">
        <v>46</v>
      </c>
      <c r="M157" s="44" t="s">
        <v>46</v>
      </c>
      <c r="N157" s="44" t="s">
        <v>46</v>
      </c>
      <c r="O157" s="44">
        <v>1680</v>
      </c>
      <c r="P157" s="44">
        <v>790</v>
      </c>
      <c r="Q157" s="44" t="s">
        <v>46</v>
      </c>
      <c r="R157" s="44" t="s">
        <v>46</v>
      </c>
      <c r="S157" s="44" t="s">
        <v>46</v>
      </c>
      <c r="T157" s="44" t="s">
        <v>46</v>
      </c>
      <c r="U157" s="44" t="s">
        <v>46</v>
      </c>
      <c r="V157" s="44" t="s">
        <v>2184</v>
      </c>
      <c r="W157" s="44" t="s">
        <v>56</v>
      </c>
      <c r="X157" s="44" t="s">
        <v>11005</v>
      </c>
      <c r="Y157" s="44" t="s">
        <v>46</v>
      </c>
      <c r="Z157" s="44">
        <v>0</v>
      </c>
      <c r="AA157" s="44" t="s">
        <v>46</v>
      </c>
      <c r="AB157" s="44" t="s">
        <v>46</v>
      </c>
      <c r="AC157" s="44" t="s">
        <v>46</v>
      </c>
      <c r="AD157" s="44" t="s">
        <v>46</v>
      </c>
    </row>
    <row r="158" spans="1:30">
      <c r="A158" s="44" t="s">
        <v>10758</v>
      </c>
      <c r="B158" s="44" t="s">
        <v>11559</v>
      </c>
      <c r="C158" s="44" t="s">
        <v>11560</v>
      </c>
      <c r="D158" s="44" t="s">
        <v>11645</v>
      </c>
      <c r="E158" s="44" t="s">
        <v>11646</v>
      </c>
      <c r="F158" s="44" t="s">
        <v>11647</v>
      </c>
      <c r="G158" s="44" t="s">
        <v>11648</v>
      </c>
      <c r="H158" s="44" t="s">
        <v>38</v>
      </c>
      <c r="I158" s="44" t="s">
        <v>11627</v>
      </c>
      <c r="J158" s="44" t="s">
        <v>46</v>
      </c>
      <c r="K158" s="44" t="s">
        <v>46</v>
      </c>
      <c r="L158" s="44" t="s">
        <v>46</v>
      </c>
      <c r="M158" s="44" t="s">
        <v>46</v>
      </c>
      <c r="N158" s="44" t="s">
        <v>46</v>
      </c>
      <c r="O158" s="44">
        <v>2680</v>
      </c>
      <c r="P158" s="44">
        <v>1280</v>
      </c>
      <c r="Q158" s="44" t="s">
        <v>46</v>
      </c>
      <c r="R158" s="44" t="s">
        <v>46</v>
      </c>
      <c r="S158" s="44" t="s">
        <v>46</v>
      </c>
      <c r="T158" s="44" t="s">
        <v>46</v>
      </c>
      <c r="U158" s="44" t="s">
        <v>46</v>
      </c>
      <c r="V158" s="44" t="s">
        <v>2184</v>
      </c>
      <c r="W158" s="44" t="s">
        <v>56</v>
      </c>
      <c r="X158" s="44" t="s">
        <v>11649</v>
      </c>
      <c r="Y158" s="44" t="s">
        <v>46</v>
      </c>
      <c r="Z158" s="44">
        <v>0</v>
      </c>
      <c r="AA158" s="44" t="s">
        <v>46</v>
      </c>
      <c r="AB158" s="44" t="s">
        <v>46</v>
      </c>
      <c r="AC158" s="44" t="s">
        <v>46</v>
      </c>
      <c r="AD158" s="44" t="s">
        <v>46</v>
      </c>
    </row>
    <row r="159" spans="1:30">
      <c r="A159" s="44" t="s">
        <v>10758</v>
      </c>
      <c r="B159" s="44" t="s">
        <v>11559</v>
      </c>
      <c r="C159" s="44" t="s">
        <v>11560</v>
      </c>
      <c r="D159" s="44" t="s">
        <v>11650</v>
      </c>
      <c r="E159" s="44" t="s">
        <v>11651</v>
      </c>
      <c r="F159" s="44" t="s">
        <v>11652</v>
      </c>
      <c r="G159" s="44" t="s">
        <v>11653</v>
      </c>
      <c r="H159" s="44" t="s">
        <v>38</v>
      </c>
      <c r="I159" s="44" t="s">
        <v>46</v>
      </c>
      <c r="J159" s="44" t="s">
        <v>46</v>
      </c>
      <c r="K159" s="44" t="s">
        <v>11654</v>
      </c>
      <c r="L159" s="44" t="s">
        <v>46</v>
      </c>
      <c r="M159" s="44" t="s">
        <v>46</v>
      </c>
      <c r="N159" s="44" t="s">
        <v>46</v>
      </c>
      <c r="O159" s="44">
        <v>4980</v>
      </c>
      <c r="P159" s="44">
        <v>3680</v>
      </c>
      <c r="Q159" s="44" t="s">
        <v>46</v>
      </c>
      <c r="R159" s="44" t="s">
        <v>46</v>
      </c>
      <c r="S159" s="44" t="s">
        <v>46</v>
      </c>
      <c r="T159" s="44" t="s">
        <v>46</v>
      </c>
      <c r="U159" s="44" t="s">
        <v>46</v>
      </c>
      <c r="V159" s="44" t="s">
        <v>46</v>
      </c>
      <c r="W159" s="44" t="s">
        <v>46</v>
      </c>
      <c r="X159" s="44" t="s">
        <v>11655</v>
      </c>
      <c r="Y159" s="44" t="s">
        <v>46</v>
      </c>
      <c r="Z159" s="44">
        <v>0</v>
      </c>
      <c r="AA159" s="44" t="s">
        <v>46</v>
      </c>
      <c r="AB159" s="44" t="s">
        <v>46</v>
      </c>
      <c r="AC159" s="44" t="s">
        <v>46</v>
      </c>
      <c r="AD159" s="44" t="s">
        <v>46</v>
      </c>
    </row>
    <row r="160" spans="1:30">
      <c r="A160" s="44" t="s">
        <v>10758</v>
      </c>
      <c r="B160" s="44" t="s">
        <v>11559</v>
      </c>
      <c r="C160" s="44" t="s">
        <v>11560</v>
      </c>
      <c r="D160" s="44" t="s">
        <v>11656</v>
      </c>
      <c r="E160" s="44" t="s">
        <v>11657</v>
      </c>
      <c r="F160" s="44" t="s">
        <v>11658</v>
      </c>
      <c r="G160" s="44" t="s">
        <v>11659</v>
      </c>
      <c r="H160" s="44" t="s">
        <v>38</v>
      </c>
      <c r="I160" s="44" t="s">
        <v>46</v>
      </c>
      <c r="J160" s="44" t="s">
        <v>46</v>
      </c>
      <c r="K160" s="44" t="s">
        <v>11660</v>
      </c>
      <c r="L160" s="44" t="s">
        <v>46</v>
      </c>
      <c r="M160" s="44" t="s">
        <v>46</v>
      </c>
      <c r="N160" s="44" t="s">
        <v>46</v>
      </c>
      <c r="O160" s="44">
        <v>4980</v>
      </c>
      <c r="P160" s="44">
        <v>3680</v>
      </c>
      <c r="Q160" s="44" t="s">
        <v>46</v>
      </c>
      <c r="R160" s="44" t="s">
        <v>46</v>
      </c>
      <c r="S160" s="44" t="s">
        <v>46</v>
      </c>
      <c r="T160" s="44" t="s">
        <v>46</v>
      </c>
      <c r="U160" s="44" t="s">
        <v>46</v>
      </c>
      <c r="V160" s="44" t="s">
        <v>46</v>
      </c>
      <c r="W160" s="44" t="s">
        <v>46</v>
      </c>
      <c r="X160" s="44" t="s">
        <v>11655</v>
      </c>
      <c r="Y160" s="44" t="s">
        <v>46</v>
      </c>
      <c r="Z160" s="44">
        <v>0</v>
      </c>
      <c r="AA160" s="44" t="s">
        <v>46</v>
      </c>
      <c r="AB160" s="44" t="s">
        <v>46</v>
      </c>
      <c r="AC160" s="44" t="s">
        <v>46</v>
      </c>
      <c r="AD160" s="44" t="s">
        <v>46</v>
      </c>
    </row>
    <row r="161" spans="1:30">
      <c r="A161" s="44" t="s">
        <v>10758</v>
      </c>
      <c r="B161" s="44" t="s">
        <v>11559</v>
      </c>
      <c r="C161" s="44" t="s">
        <v>11560</v>
      </c>
      <c r="D161" s="44" t="s">
        <v>11661</v>
      </c>
      <c r="E161" s="44" t="s">
        <v>11662</v>
      </c>
      <c r="F161" s="44" t="s">
        <v>11663</v>
      </c>
      <c r="G161" s="44" t="s">
        <v>11664</v>
      </c>
      <c r="H161" s="44" t="s">
        <v>38</v>
      </c>
      <c r="I161" s="44" t="s">
        <v>46</v>
      </c>
      <c r="J161" s="44" t="s">
        <v>46</v>
      </c>
      <c r="K161" s="44" t="s">
        <v>11665</v>
      </c>
      <c r="L161" s="44" t="s">
        <v>46</v>
      </c>
      <c r="M161" s="44" t="s">
        <v>46</v>
      </c>
      <c r="N161" s="44" t="s">
        <v>46</v>
      </c>
      <c r="O161" s="44">
        <v>4980</v>
      </c>
      <c r="P161" s="44">
        <v>3680</v>
      </c>
      <c r="Q161" s="44" t="s">
        <v>46</v>
      </c>
      <c r="R161" s="44" t="s">
        <v>46</v>
      </c>
      <c r="S161" s="44" t="s">
        <v>46</v>
      </c>
      <c r="T161" s="44" t="s">
        <v>46</v>
      </c>
      <c r="U161" s="44" t="s">
        <v>46</v>
      </c>
      <c r="V161" s="44" t="s">
        <v>46</v>
      </c>
      <c r="W161" s="44" t="s">
        <v>46</v>
      </c>
      <c r="X161" s="44" t="s">
        <v>11655</v>
      </c>
      <c r="Y161" s="44" t="s">
        <v>46</v>
      </c>
      <c r="Z161" s="44">
        <v>0</v>
      </c>
      <c r="AA161" s="44" t="s">
        <v>46</v>
      </c>
      <c r="AB161" s="44" t="s">
        <v>46</v>
      </c>
      <c r="AC161" s="44" t="s">
        <v>46</v>
      </c>
      <c r="AD161" s="44" t="s">
        <v>46</v>
      </c>
    </row>
    <row r="162" spans="1:30">
      <c r="A162" s="44" t="s">
        <v>10758</v>
      </c>
      <c r="B162" s="44" t="s">
        <v>11559</v>
      </c>
      <c r="C162" s="44" t="s">
        <v>11560</v>
      </c>
      <c r="D162" s="44" t="s">
        <v>11666</v>
      </c>
      <c r="E162" s="44" t="s">
        <v>11667</v>
      </c>
      <c r="F162" s="44" t="s">
        <v>11668</v>
      </c>
      <c r="G162" s="44" t="s">
        <v>11669</v>
      </c>
      <c r="H162" s="44" t="s">
        <v>38</v>
      </c>
      <c r="I162" s="44" t="s">
        <v>46</v>
      </c>
      <c r="J162" s="44" t="s">
        <v>46</v>
      </c>
      <c r="K162" s="44" t="s">
        <v>6217</v>
      </c>
      <c r="L162" s="44" t="s">
        <v>46</v>
      </c>
      <c r="M162" s="44" t="s">
        <v>46</v>
      </c>
      <c r="N162" s="44" t="s">
        <v>46</v>
      </c>
      <c r="O162" s="44">
        <v>4980</v>
      </c>
      <c r="P162" s="44">
        <v>3680</v>
      </c>
      <c r="Q162" s="44" t="s">
        <v>46</v>
      </c>
      <c r="R162" s="44" t="s">
        <v>46</v>
      </c>
      <c r="S162" s="44" t="s">
        <v>46</v>
      </c>
      <c r="T162" s="44" t="s">
        <v>46</v>
      </c>
      <c r="U162" s="44" t="s">
        <v>46</v>
      </c>
      <c r="V162" s="44" t="s">
        <v>46</v>
      </c>
      <c r="W162" s="44" t="s">
        <v>46</v>
      </c>
      <c r="X162" s="44" t="s">
        <v>11655</v>
      </c>
      <c r="Y162" s="44" t="s">
        <v>46</v>
      </c>
      <c r="Z162" s="44">
        <v>0</v>
      </c>
      <c r="AA162" s="44" t="s">
        <v>46</v>
      </c>
      <c r="AB162" s="44" t="s">
        <v>46</v>
      </c>
      <c r="AC162" s="44" t="s">
        <v>46</v>
      </c>
      <c r="AD162" s="44" t="s">
        <v>46</v>
      </c>
    </row>
    <row r="163" spans="1:30">
      <c r="A163" s="44" t="s">
        <v>10758</v>
      </c>
      <c r="B163" s="44" t="s">
        <v>11559</v>
      </c>
      <c r="C163" s="44" t="s">
        <v>11560</v>
      </c>
      <c r="D163" s="44" t="s">
        <v>11670</v>
      </c>
      <c r="E163" s="44" t="s">
        <v>11671</v>
      </c>
      <c r="F163" s="44" t="s">
        <v>11672</v>
      </c>
      <c r="G163" s="44" t="s">
        <v>11673</v>
      </c>
      <c r="H163" s="44" t="s">
        <v>38</v>
      </c>
      <c r="I163" s="44" t="s">
        <v>46</v>
      </c>
      <c r="J163" s="44" t="s">
        <v>46</v>
      </c>
      <c r="K163" s="44" t="s">
        <v>11674</v>
      </c>
      <c r="L163" s="44" t="s">
        <v>46</v>
      </c>
      <c r="M163" s="44" t="s">
        <v>46</v>
      </c>
      <c r="N163" s="44" t="s">
        <v>46</v>
      </c>
      <c r="O163" s="44">
        <v>6980</v>
      </c>
      <c r="P163" s="44">
        <v>4680</v>
      </c>
      <c r="Q163" s="44" t="s">
        <v>46</v>
      </c>
      <c r="R163" s="44" t="s">
        <v>46</v>
      </c>
      <c r="S163" s="44" t="s">
        <v>46</v>
      </c>
      <c r="T163" s="44" t="s">
        <v>46</v>
      </c>
      <c r="U163" s="44" t="s">
        <v>46</v>
      </c>
      <c r="V163" s="44" t="s">
        <v>46</v>
      </c>
      <c r="W163" s="44" t="s">
        <v>46</v>
      </c>
      <c r="X163" s="44" t="s">
        <v>11675</v>
      </c>
      <c r="Y163" s="44" t="s">
        <v>46</v>
      </c>
      <c r="Z163" s="44">
        <v>0</v>
      </c>
      <c r="AA163" s="44" t="s">
        <v>46</v>
      </c>
      <c r="AB163" s="44" t="s">
        <v>46</v>
      </c>
      <c r="AC163" s="44" t="s">
        <v>46</v>
      </c>
      <c r="AD163" s="44" t="s">
        <v>46</v>
      </c>
    </row>
    <row r="164" spans="1:30">
      <c r="A164" s="44" t="s">
        <v>10758</v>
      </c>
      <c r="B164" s="44" t="s">
        <v>11559</v>
      </c>
      <c r="C164" s="44" t="s">
        <v>11560</v>
      </c>
      <c r="D164" s="44" t="s">
        <v>11676</v>
      </c>
      <c r="E164" s="44" t="s">
        <v>11677</v>
      </c>
      <c r="F164" s="44" t="s">
        <v>11678</v>
      </c>
      <c r="G164" s="44" t="s">
        <v>11679</v>
      </c>
      <c r="H164" s="44" t="s">
        <v>38</v>
      </c>
      <c r="I164" s="44" t="s">
        <v>46</v>
      </c>
      <c r="J164" s="44" t="s">
        <v>46</v>
      </c>
      <c r="K164" s="44" t="s">
        <v>11654</v>
      </c>
      <c r="L164" s="44" t="s">
        <v>46</v>
      </c>
      <c r="M164" s="44" t="s">
        <v>46</v>
      </c>
      <c r="N164" s="44" t="s">
        <v>46</v>
      </c>
      <c r="O164" s="44">
        <v>6980</v>
      </c>
      <c r="P164" s="44">
        <v>4680</v>
      </c>
      <c r="Q164" s="44" t="s">
        <v>46</v>
      </c>
      <c r="R164" s="44" t="s">
        <v>46</v>
      </c>
      <c r="S164" s="44" t="s">
        <v>46</v>
      </c>
      <c r="T164" s="44" t="s">
        <v>46</v>
      </c>
      <c r="U164" s="44" t="s">
        <v>46</v>
      </c>
      <c r="V164" s="44" t="s">
        <v>46</v>
      </c>
      <c r="W164" s="44" t="s">
        <v>46</v>
      </c>
      <c r="X164" s="44" t="s">
        <v>11675</v>
      </c>
      <c r="Y164" s="44" t="s">
        <v>46</v>
      </c>
      <c r="Z164" s="44">
        <v>0</v>
      </c>
      <c r="AA164" s="44" t="s">
        <v>46</v>
      </c>
      <c r="AB164" s="44" t="s">
        <v>46</v>
      </c>
      <c r="AC164" s="44" t="s">
        <v>46</v>
      </c>
      <c r="AD164" s="44" t="s">
        <v>46</v>
      </c>
    </row>
    <row r="165" spans="1:30">
      <c r="A165" s="44" t="s">
        <v>10758</v>
      </c>
      <c r="B165" s="44" t="s">
        <v>11559</v>
      </c>
      <c r="C165" s="44" t="s">
        <v>11560</v>
      </c>
      <c r="D165" s="44" t="s">
        <v>11680</v>
      </c>
      <c r="E165" s="44" t="s">
        <v>11681</v>
      </c>
      <c r="F165" s="44" t="s">
        <v>11682</v>
      </c>
      <c r="G165" s="44" t="s">
        <v>11683</v>
      </c>
      <c r="H165" s="44" t="s">
        <v>38</v>
      </c>
      <c r="I165" s="44" t="s">
        <v>46</v>
      </c>
      <c r="J165" s="44" t="s">
        <v>46</v>
      </c>
      <c r="K165" s="44" t="s">
        <v>11660</v>
      </c>
      <c r="L165" s="44" t="s">
        <v>46</v>
      </c>
      <c r="M165" s="44" t="s">
        <v>46</v>
      </c>
      <c r="N165" s="44" t="s">
        <v>46</v>
      </c>
      <c r="O165" s="44">
        <v>6980</v>
      </c>
      <c r="P165" s="44">
        <v>4680</v>
      </c>
      <c r="Q165" s="44" t="s">
        <v>46</v>
      </c>
      <c r="R165" s="44" t="s">
        <v>46</v>
      </c>
      <c r="S165" s="44" t="s">
        <v>46</v>
      </c>
      <c r="T165" s="44" t="s">
        <v>46</v>
      </c>
      <c r="U165" s="44" t="s">
        <v>46</v>
      </c>
      <c r="V165" s="44" t="s">
        <v>46</v>
      </c>
      <c r="W165" s="44" t="s">
        <v>46</v>
      </c>
      <c r="X165" s="44" t="s">
        <v>11675</v>
      </c>
      <c r="Y165" s="44" t="s">
        <v>46</v>
      </c>
      <c r="Z165" s="44">
        <v>0</v>
      </c>
      <c r="AA165" s="44" t="s">
        <v>46</v>
      </c>
      <c r="AB165" s="44" t="s">
        <v>46</v>
      </c>
      <c r="AC165" s="44" t="s">
        <v>46</v>
      </c>
      <c r="AD165" s="44" t="s">
        <v>46</v>
      </c>
    </row>
    <row r="166" spans="1:30">
      <c r="A166" s="44" t="s">
        <v>10758</v>
      </c>
      <c r="B166" s="44" t="s">
        <v>11559</v>
      </c>
      <c r="C166" s="44" t="s">
        <v>11560</v>
      </c>
      <c r="D166" s="44" t="s">
        <v>11684</v>
      </c>
      <c r="E166" s="44" t="s">
        <v>11685</v>
      </c>
      <c r="F166" s="44" t="s">
        <v>11686</v>
      </c>
      <c r="G166" s="44" t="s">
        <v>11687</v>
      </c>
      <c r="H166" s="44" t="s">
        <v>38</v>
      </c>
      <c r="I166" s="44" t="s">
        <v>46</v>
      </c>
      <c r="J166" s="44" t="s">
        <v>46</v>
      </c>
      <c r="K166" s="44" t="s">
        <v>11665</v>
      </c>
      <c r="L166" s="44" t="s">
        <v>46</v>
      </c>
      <c r="M166" s="44" t="s">
        <v>46</v>
      </c>
      <c r="N166" s="44" t="s">
        <v>46</v>
      </c>
      <c r="O166" s="44">
        <v>6980</v>
      </c>
      <c r="P166" s="44">
        <v>4680</v>
      </c>
      <c r="Q166" s="44" t="s">
        <v>46</v>
      </c>
      <c r="R166" s="44" t="s">
        <v>46</v>
      </c>
      <c r="S166" s="44" t="s">
        <v>46</v>
      </c>
      <c r="T166" s="44" t="s">
        <v>46</v>
      </c>
      <c r="U166" s="44" t="s">
        <v>46</v>
      </c>
      <c r="V166" s="44" t="s">
        <v>46</v>
      </c>
      <c r="W166" s="44" t="s">
        <v>46</v>
      </c>
      <c r="X166" s="44" t="s">
        <v>11675</v>
      </c>
      <c r="Y166" s="44" t="s">
        <v>46</v>
      </c>
      <c r="Z166" s="44">
        <v>0</v>
      </c>
      <c r="AA166" s="44" t="s">
        <v>46</v>
      </c>
      <c r="AB166" s="44" t="s">
        <v>46</v>
      </c>
      <c r="AC166" s="44" t="s">
        <v>46</v>
      </c>
      <c r="AD166" s="44" t="s">
        <v>46</v>
      </c>
    </row>
    <row r="167" spans="1:30">
      <c r="A167" s="44" t="s">
        <v>10758</v>
      </c>
      <c r="B167" s="44" t="s">
        <v>11559</v>
      </c>
      <c r="C167" s="44" t="s">
        <v>11560</v>
      </c>
      <c r="D167" s="44" t="s">
        <v>11688</v>
      </c>
      <c r="E167" s="44" t="s">
        <v>11689</v>
      </c>
      <c r="F167" s="44" t="s">
        <v>11690</v>
      </c>
      <c r="G167" s="44" t="s">
        <v>11691</v>
      </c>
      <c r="H167" s="44" t="s">
        <v>38</v>
      </c>
      <c r="I167" s="44" t="s">
        <v>46</v>
      </c>
      <c r="J167" s="44" t="s">
        <v>46</v>
      </c>
      <c r="K167" s="44" t="s">
        <v>6217</v>
      </c>
      <c r="L167" s="44" t="s">
        <v>46</v>
      </c>
      <c r="M167" s="44" t="s">
        <v>46</v>
      </c>
      <c r="N167" s="44" t="s">
        <v>46</v>
      </c>
      <c r="O167" s="44">
        <v>6980</v>
      </c>
      <c r="P167" s="44">
        <v>4680</v>
      </c>
      <c r="Q167" s="44" t="s">
        <v>46</v>
      </c>
      <c r="R167" s="44" t="s">
        <v>46</v>
      </c>
      <c r="S167" s="44" t="s">
        <v>46</v>
      </c>
      <c r="T167" s="44" t="s">
        <v>46</v>
      </c>
      <c r="U167" s="44" t="s">
        <v>46</v>
      </c>
      <c r="V167" s="44" t="s">
        <v>46</v>
      </c>
      <c r="W167" s="44" t="s">
        <v>46</v>
      </c>
      <c r="X167" s="44" t="s">
        <v>11675</v>
      </c>
      <c r="Y167" s="44" t="s">
        <v>46</v>
      </c>
      <c r="Z167" s="44">
        <v>0</v>
      </c>
      <c r="AA167" s="44" t="s">
        <v>46</v>
      </c>
      <c r="AB167" s="44" t="s">
        <v>46</v>
      </c>
      <c r="AC167" s="44" t="s">
        <v>46</v>
      </c>
      <c r="AD167" s="44" t="s">
        <v>46</v>
      </c>
    </row>
    <row r="168" spans="1:30">
      <c r="A168" s="44" t="s">
        <v>10758</v>
      </c>
      <c r="B168" s="44" t="s">
        <v>11559</v>
      </c>
      <c r="C168" s="44" t="s">
        <v>11560</v>
      </c>
      <c r="D168" s="44" t="s">
        <v>11692</v>
      </c>
      <c r="E168" s="44" t="s">
        <v>11693</v>
      </c>
      <c r="F168" s="44" t="s">
        <v>11694</v>
      </c>
      <c r="G168" s="44" t="s">
        <v>11695</v>
      </c>
      <c r="H168" s="44" t="s">
        <v>38</v>
      </c>
      <c r="I168" s="44" t="s">
        <v>46</v>
      </c>
      <c r="J168" s="44" t="s">
        <v>46</v>
      </c>
      <c r="K168" s="44" t="s">
        <v>11696</v>
      </c>
      <c r="L168" s="44" t="s">
        <v>46</v>
      </c>
      <c r="M168" s="44" t="s">
        <v>46</v>
      </c>
      <c r="N168" s="44" t="s">
        <v>46</v>
      </c>
      <c r="O168" s="44">
        <v>3680</v>
      </c>
      <c r="P168" s="44">
        <v>3350</v>
      </c>
      <c r="Q168" s="44" t="s">
        <v>46</v>
      </c>
      <c r="R168" s="44" t="s">
        <v>46</v>
      </c>
      <c r="S168" s="44" t="s">
        <v>46</v>
      </c>
      <c r="T168" s="44" t="s">
        <v>46</v>
      </c>
      <c r="U168" s="44" t="s">
        <v>11697</v>
      </c>
      <c r="V168" s="44" t="s">
        <v>46</v>
      </c>
      <c r="W168" s="44" t="s">
        <v>46</v>
      </c>
      <c r="X168" s="44" t="s">
        <v>11618</v>
      </c>
      <c r="Y168" s="44" t="s">
        <v>46</v>
      </c>
      <c r="Z168" s="44">
        <v>0</v>
      </c>
      <c r="AA168" s="44" t="s">
        <v>46</v>
      </c>
      <c r="AB168" s="44" t="s">
        <v>46</v>
      </c>
      <c r="AC168" s="44" t="s">
        <v>46</v>
      </c>
      <c r="AD168" s="44" t="s">
        <v>46</v>
      </c>
    </row>
    <row r="169" spans="1:30">
      <c r="A169" s="44" t="s">
        <v>10758</v>
      </c>
      <c r="B169" s="44" t="s">
        <v>11559</v>
      </c>
      <c r="C169" s="44" t="s">
        <v>11560</v>
      </c>
      <c r="D169" s="44" t="s">
        <v>11698</v>
      </c>
      <c r="E169" s="44" t="s">
        <v>11699</v>
      </c>
      <c r="F169" s="44" t="s">
        <v>11700</v>
      </c>
      <c r="G169" s="44" t="s">
        <v>11701</v>
      </c>
      <c r="H169" s="44" t="s">
        <v>38</v>
      </c>
      <c r="I169" s="44" t="s">
        <v>46</v>
      </c>
      <c r="J169" s="44" t="s">
        <v>46</v>
      </c>
      <c r="K169" s="44" t="s">
        <v>11702</v>
      </c>
      <c r="L169" s="44" t="s">
        <v>46</v>
      </c>
      <c r="M169" s="44" t="s">
        <v>46</v>
      </c>
      <c r="N169" s="44" t="s">
        <v>46</v>
      </c>
      <c r="O169" s="44">
        <v>3680</v>
      </c>
      <c r="P169" s="44">
        <v>3350</v>
      </c>
      <c r="Q169" s="44" t="s">
        <v>46</v>
      </c>
      <c r="R169" s="44" t="s">
        <v>46</v>
      </c>
      <c r="S169" s="44" t="s">
        <v>46</v>
      </c>
      <c r="T169" s="44" t="s">
        <v>46</v>
      </c>
      <c r="U169" s="44" t="s">
        <v>11697</v>
      </c>
      <c r="V169" s="44" t="s">
        <v>46</v>
      </c>
      <c r="W169" s="44" t="s">
        <v>46</v>
      </c>
      <c r="X169" s="44" t="s">
        <v>11618</v>
      </c>
      <c r="Y169" s="44" t="s">
        <v>46</v>
      </c>
      <c r="Z169" s="44">
        <v>0</v>
      </c>
      <c r="AA169" s="44" t="s">
        <v>46</v>
      </c>
      <c r="AB169" s="44" t="s">
        <v>46</v>
      </c>
      <c r="AC169" s="44" t="s">
        <v>46</v>
      </c>
      <c r="AD169" s="44" t="s">
        <v>46</v>
      </c>
    </row>
    <row r="170" spans="1:30">
      <c r="A170" s="44" t="s">
        <v>10758</v>
      </c>
      <c r="B170" s="44" t="s">
        <v>11559</v>
      </c>
      <c r="C170" s="44" t="s">
        <v>11560</v>
      </c>
      <c r="D170" s="44" t="s">
        <v>11703</v>
      </c>
      <c r="E170" s="44" t="s">
        <v>11704</v>
      </c>
      <c r="F170" s="44" t="s">
        <v>11705</v>
      </c>
      <c r="G170" s="44" t="s">
        <v>11706</v>
      </c>
      <c r="H170" s="44" t="s">
        <v>38</v>
      </c>
      <c r="I170" s="44" t="s">
        <v>46</v>
      </c>
      <c r="J170" s="44" t="s">
        <v>46</v>
      </c>
      <c r="K170" s="44" t="s">
        <v>11707</v>
      </c>
      <c r="L170" s="44" t="s">
        <v>46</v>
      </c>
      <c r="M170" s="44" t="s">
        <v>46</v>
      </c>
      <c r="N170" s="44" t="s">
        <v>46</v>
      </c>
      <c r="O170" s="44">
        <v>3680</v>
      </c>
      <c r="P170" s="44">
        <v>3350</v>
      </c>
      <c r="Q170" s="44" t="s">
        <v>46</v>
      </c>
      <c r="R170" s="44" t="s">
        <v>46</v>
      </c>
      <c r="S170" s="44" t="s">
        <v>46</v>
      </c>
      <c r="T170" s="44" t="s">
        <v>46</v>
      </c>
      <c r="U170" s="44" t="s">
        <v>11697</v>
      </c>
      <c r="V170" s="44" t="s">
        <v>46</v>
      </c>
      <c r="W170" s="44" t="s">
        <v>46</v>
      </c>
      <c r="X170" s="44" t="s">
        <v>11618</v>
      </c>
      <c r="Y170" s="44" t="s">
        <v>46</v>
      </c>
      <c r="Z170" s="44">
        <v>0</v>
      </c>
      <c r="AA170" s="44" t="s">
        <v>46</v>
      </c>
      <c r="AB170" s="44" t="s">
        <v>46</v>
      </c>
      <c r="AC170" s="44" t="s">
        <v>46</v>
      </c>
      <c r="AD170" s="44" t="s">
        <v>46</v>
      </c>
    </row>
    <row r="171" spans="1:30">
      <c r="A171" s="44" t="s">
        <v>10758</v>
      </c>
      <c r="B171" s="44" t="s">
        <v>11559</v>
      </c>
      <c r="C171" s="44" t="s">
        <v>11560</v>
      </c>
      <c r="D171" s="44" t="s">
        <v>11708</v>
      </c>
      <c r="E171" s="44" t="s">
        <v>11709</v>
      </c>
      <c r="F171" s="44" t="s">
        <v>11710</v>
      </c>
      <c r="G171" s="44" t="s">
        <v>11711</v>
      </c>
      <c r="H171" s="44" t="s">
        <v>38</v>
      </c>
      <c r="I171" s="44" t="s">
        <v>46</v>
      </c>
      <c r="J171" s="44" t="s">
        <v>46</v>
      </c>
      <c r="K171" s="44" t="s">
        <v>11712</v>
      </c>
      <c r="L171" s="44" t="s">
        <v>46</v>
      </c>
      <c r="M171" s="44" t="s">
        <v>46</v>
      </c>
      <c r="N171" s="44" t="s">
        <v>46</v>
      </c>
      <c r="O171" s="44">
        <v>3680</v>
      </c>
      <c r="P171" s="44">
        <v>3350</v>
      </c>
      <c r="Q171" s="44" t="s">
        <v>46</v>
      </c>
      <c r="R171" s="44" t="s">
        <v>46</v>
      </c>
      <c r="S171" s="44" t="s">
        <v>46</v>
      </c>
      <c r="T171" s="44" t="s">
        <v>46</v>
      </c>
      <c r="U171" s="44" t="s">
        <v>11697</v>
      </c>
      <c r="V171" s="44" t="s">
        <v>46</v>
      </c>
      <c r="W171" s="44" t="s">
        <v>46</v>
      </c>
      <c r="X171" s="44" t="s">
        <v>11618</v>
      </c>
      <c r="Y171" s="44" t="s">
        <v>46</v>
      </c>
      <c r="Z171" s="44">
        <v>0</v>
      </c>
      <c r="AA171" s="44" t="s">
        <v>46</v>
      </c>
      <c r="AB171" s="44" t="s">
        <v>46</v>
      </c>
      <c r="AC171" s="44" t="s">
        <v>46</v>
      </c>
      <c r="AD171" s="44" t="s">
        <v>46</v>
      </c>
    </row>
    <row r="172" spans="1:30">
      <c r="A172" s="44" t="s">
        <v>10758</v>
      </c>
      <c r="B172" s="44" t="s">
        <v>11559</v>
      </c>
      <c r="C172" s="44" t="s">
        <v>11560</v>
      </c>
      <c r="D172" s="44" t="s">
        <v>11713</v>
      </c>
      <c r="E172" s="44" t="s">
        <v>11714</v>
      </c>
      <c r="F172" s="44" t="s">
        <v>11715</v>
      </c>
      <c r="G172" s="44" t="s">
        <v>11716</v>
      </c>
      <c r="H172" s="44" t="s">
        <v>38</v>
      </c>
      <c r="I172" s="44" t="s">
        <v>46</v>
      </c>
      <c r="J172" s="44" t="s">
        <v>46</v>
      </c>
      <c r="K172" s="44" t="s">
        <v>11717</v>
      </c>
      <c r="L172" s="44" t="s">
        <v>46</v>
      </c>
      <c r="M172" s="44" t="s">
        <v>46</v>
      </c>
      <c r="N172" s="44" t="s">
        <v>46</v>
      </c>
      <c r="O172" s="44">
        <v>3680</v>
      </c>
      <c r="P172" s="44">
        <v>3350</v>
      </c>
      <c r="Q172" s="44" t="s">
        <v>46</v>
      </c>
      <c r="R172" s="44" t="s">
        <v>46</v>
      </c>
      <c r="S172" s="44" t="s">
        <v>46</v>
      </c>
      <c r="T172" s="44" t="s">
        <v>46</v>
      </c>
      <c r="U172" s="44" t="s">
        <v>11697</v>
      </c>
      <c r="V172" s="44" t="s">
        <v>46</v>
      </c>
      <c r="W172" s="44" t="s">
        <v>46</v>
      </c>
      <c r="X172" s="44" t="s">
        <v>11618</v>
      </c>
      <c r="Y172" s="44" t="s">
        <v>46</v>
      </c>
      <c r="Z172" s="44">
        <v>0</v>
      </c>
      <c r="AA172" s="44" t="s">
        <v>46</v>
      </c>
      <c r="AB172" s="44" t="s">
        <v>46</v>
      </c>
      <c r="AC172" s="44" t="s">
        <v>46</v>
      </c>
      <c r="AD172" s="44" t="s">
        <v>46</v>
      </c>
    </row>
    <row r="173" spans="1:30">
      <c r="A173" s="44" t="s">
        <v>10758</v>
      </c>
      <c r="B173" s="44" t="s">
        <v>11559</v>
      </c>
      <c r="C173" s="44" t="s">
        <v>11560</v>
      </c>
      <c r="D173" s="44" t="s">
        <v>11718</v>
      </c>
      <c r="E173" s="44" t="s">
        <v>11719</v>
      </c>
      <c r="F173" s="44" t="s">
        <v>11720</v>
      </c>
      <c r="G173" s="44" t="s">
        <v>11721</v>
      </c>
      <c r="H173" s="44" t="s">
        <v>38</v>
      </c>
      <c r="I173" s="44" t="s">
        <v>46</v>
      </c>
      <c r="J173" s="44" t="s">
        <v>46</v>
      </c>
      <c r="K173" s="44" t="s">
        <v>11696</v>
      </c>
      <c r="L173" s="44" t="s">
        <v>46</v>
      </c>
      <c r="M173" s="44" t="s">
        <v>46</v>
      </c>
      <c r="N173" s="44" t="s">
        <v>46</v>
      </c>
      <c r="O173" s="44">
        <v>4180</v>
      </c>
      <c r="P173" s="44">
        <v>3899</v>
      </c>
      <c r="Q173" s="44" t="s">
        <v>46</v>
      </c>
      <c r="R173" s="44" t="s">
        <v>46</v>
      </c>
      <c r="S173" s="44" t="s">
        <v>46</v>
      </c>
      <c r="T173" s="44" t="s">
        <v>46</v>
      </c>
      <c r="U173" s="44" t="s">
        <v>11697</v>
      </c>
      <c r="V173" s="44" t="s">
        <v>46</v>
      </c>
      <c r="W173" s="44" t="s">
        <v>46</v>
      </c>
      <c r="X173" s="44" t="s">
        <v>11722</v>
      </c>
      <c r="Y173" s="44" t="s">
        <v>46</v>
      </c>
      <c r="Z173" s="44">
        <v>0</v>
      </c>
      <c r="AA173" s="44" t="s">
        <v>46</v>
      </c>
      <c r="AB173" s="44" t="s">
        <v>46</v>
      </c>
      <c r="AC173" s="44" t="s">
        <v>46</v>
      </c>
      <c r="AD173" s="44" t="s">
        <v>46</v>
      </c>
    </row>
    <row r="174" spans="1:30">
      <c r="A174" s="44" t="s">
        <v>10758</v>
      </c>
      <c r="B174" s="44" t="s">
        <v>11559</v>
      </c>
      <c r="C174" s="44" t="s">
        <v>11560</v>
      </c>
      <c r="D174" s="44" t="s">
        <v>11723</v>
      </c>
      <c r="E174" s="44" t="s">
        <v>11724</v>
      </c>
      <c r="F174" s="44" t="s">
        <v>11725</v>
      </c>
      <c r="G174" s="44" t="s">
        <v>11726</v>
      </c>
      <c r="H174" s="44" t="s">
        <v>38</v>
      </c>
      <c r="I174" s="44" t="s">
        <v>46</v>
      </c>
      <c r="J174" s="44" t="s">
        <v>46</v>
      </c>
      <c r="K174" s="44" t="s">
        <v>11702</v>
      </c>
      <c r="L174" s="44" t="s">
        <v>46</v>
      </c>
      <c r="M174" s="44" t="s">
        <v>46</v>
      </c>
      <c r="N174" s="44" t="s">
        <v>46</v>
      </c>
      <c r="O174" s="44">
        <v>4180</v>
      </c>
      <c r="P174" s="44">
        <v>3899</v>
      </c>
      <c r="Q174" s="44" t="s">
        <v>46</v>
      </c>
      <c r="R174" s="44" t="s">
        <v>46</v>
      </c>
      <c r="S174" s="44" t="s">
        <v>46</v>
      </c>
      <c r="T174" s="44" t="s">
        <v>46</v>
      </c>
      <c r="U174" s="44" t="s">
        <v>11697</v>
      </c>
      <c r="V174" s="44" t="s">
        <v>46</v>
      </c>
      <c r="W174" s="44" t="s">
        <v>46</v>
      </c>
      <c r="X174" s="44" t="s">
        <v>11722</v>
      </c>
      <c r="Y174" s="44" t="s">
        <v>46</v>
      </c>
      <c r="Z174" s="44">
        <v>0</v>
      </c>
      <c r="AA174" s="44" t="s">
        <v>46</v>
      </c>
      <c r="AB174" s="44" t="s">
        <v>46</v>
      </c>
      <c r="AC174" s="44" t="s">
        <v>46</v>
      </c>
      <c r="AD174" s="44" t="s">
        <v>46</v>
      </c>
    </row>
    <row r="175" spans="1:30">
      <c r="A175" s="44" t="s">
        <v>10758</v>
      </c>
      <c r="B175" s="44" t="s">
        <v>11559</v>
      </c>
      <c r="C175" s="44" t="s">
        <v>11560</v>
      </c>
      <c r="D175" s="44" t="s">
        <v>11727</v>
      </c>
      <c r="E175" s="44" t="s">
        <v>11728</v>
      </c>
      <c r="F175" s="44" t="s">
        <v>11729</v>
      </c>
      <c r="G175" s="44" t="s">
        <v>11730</v>
      </c>
      <c r="H175" s="44" t="s">
        <v>38</v>
      </c>
      <c r="I175" s="44" t="s">
        <v>46</v>
      </c>
      <c r="J175" s="44" t="s">
        <v>46</v>
      </c>
      <c r="K175" s="44" t="s">
        <v>11707</v>
      </c>
      <c r="L175" s="44" t="s">
        <v>46</v>
      </c>
      <c r="M175" s="44" t="s">
        <v>46</v>
      </c>
      <c r="N175" s="44" t="s">
        <v>46</v>
      </c>
      <c r="O175" s="44">
        <v>4180</v>
      </c>
      <c r="P175" s="44">
        <v>3899</v>
      </c>
      <c r="Q175" s="44" t="s">
        <v>46</v>
      </c>
      <c r="R175" s="44" t="s">
        <v>46</v>
      </c>
      <c r="S175" s="44" t="s">
        <v>46</v>
      </c>
      <c r="T175" s="44" t="s">
        <v>46</v>
      </c>
      <c r="U175" s="44" t="s">
        <v>11697</v>
      </c>
      <c r="V175" s="44" t="s">
        <v>46</v>
      </c>
      <c r="W175" s="44" t="s">
        <v>46</v>
      </c>
      <c r="X175" s="44" t="s">
        <v>11722</v>
      </c>
      <c r="Y175" s="44" t="s">
        <v>46</v>
      </c>
      <c r="Z175" s="44">
        <v>0</v>
      </c>
      <c r="AA175" s="44" t="s">
        <v>46</v>
      </c>
      <c r="AB175" s="44" t="s">
        <v>46</v>
      </c>
      <c r="AC175" s="44" t="s">
        <v>46</v>
      </c>
      <c r="AD175" s="44" t="s">
        <v>46</v>
      </c>
    </row>
    <row r="176" spans="1:30">
      <c r="A176" s="44" t="s">
        <v>10758</v>
      </c>
      <c r="B176" s="44" t="s">
        <v>11559</v>
      </c>
      <c r="C176" s="44" t="s">
        <v>11560</v>
      </c>
      <c r="D176" s="44" t="s">
        <v>11731</v>
      </c>
      <c r="E176" s="44" t="s">
        <v>11732</v>
      </c>
      <c r="F176" s="44" t="s">
        <v>11733</v>
      </c>
      <c r="G176" s="44" t="s">
        <v>11734</v>
      </c>
      <c r="H176" s="44" t="s">
        <v>38</v>
      </c>
      <c r="I176" s="44" t="s">
        <v>46</v>
      </c>
      <c r="J176" s="44" t="s">
        <v>46</v>
      </c>
      <c r="K176" s="44" t="s">
        <v>11717</v>
      </c>
      <c r="L176" s="44" t="s">
        <v>46</v>
      </c>
      <c r="M176" s="44" t="s">
        <v>46</v>
      </c>
      <c r="N176" s="44" t="s">
        <v>46</v>
      </c>
      <c r="O176" s="44">
        <v>4180</v>
      </c>
      <c r="P176" s="44">
        <v>3899</v>
      </c>
      <c r="Q176" s="44" t="s">
        <v>46</v>
      </c>
      <c r="R176" s="44" t="s">
        <v>46</v>
      </c>
      <c r="S176" s="44" t="s">
        <v>46</v>
      </c>
      <c r="T176" s="44" t="s">
        <v>46</v>
      </c>
      <c r="U176" s="44" t="s">
        <v>11697</v>
      </c>
      <c r="V176" s="44" t="s">
        <v>46</v>
      </c>
      <c r="W176" s="44" t="s">
        <v>46</v>
      </c>
      <c r="X176" s="44" t="s">
        <v>11722</v>
      </c>
      <c r="Y176" s="44" t="s">
        <v>46</v>
      </c>
      <c r="Z176" s="44">
        <v>0</v>
      </c>
      <c r="AA176" s="44" t="s">
        <v>46</v>
      </c>
      <c r="AB176" s="44" t="s">
        <v>46</v>
      </c>
      <c r="AC176" s="44" t="s">
        <v>46</v>
      </c>
      <c r="AD176" s="44" t="s">
        <v>46</v>
      </c>
    </row>
    <row r="177" spans="1:30">
      <c r="A177" s="44" t="s">
        <v>10758</v>
      </c>
      <c r="B177" s="44" t="s">
        <v>11559</v>
      </c>
      <c r="C177" s="44" t="s">
        <v>11560</v>
      </c>
      <c r="D177" s="44" t="s">
        <v>11735</v>
      </c>
      <c r="E177" s="44" t="s">
        <v>11736</v>
      </c>
      <c r="F177" s="44" t="s">
        <v>11737</v>
      </c>
      <c r="G177" s="44" t="s">
        <v>11738</v>
      </c>
      <c r="H177" s="44" t="s">
        <v>38</v>
      </c>
      <c r="I177" s="44" t="s">
        <v>46</v>
      </c>
      <c r="J177" s="44" t="s">
        <v>46</v>
      </c>
      <c r="K177" s="44" t="s">
        <v>11696</v>
      </c>
      <c r="L177" s="44" t="s">
        <v>46</v>
      </c>
      <c r="M177" s="44" t="s">
        <v>46</v>
      </c>
      <c r="N177" s="44" t="s">
        <v>46</v>
      </c>
      <c r="O177" s="44">
        <v>4680</v>
      </c>
      <c r="P177" s="44">
        <v>4350</v>
      </c>
      <c r="Q177" s="44" t="s">
        <v>46</v>
      </c>
      <c r="R177" s="44" t="s">
        <v>46</v>
      </c>
      <c r="S177" s="44" t="s">
        <v>46</v>
      </c>
      <c r="T177" s="44" t="s">
        <v>46</v>
      </c>
      <c r="U177" s="44" t="s">
        <v>11697</v>
      </c>
      <c r="V177" s="44" t="s">
        <v>46</v>
      </c>
      <c r="W177" s="44" t="s">
        <v>46</v>
      </c>
      <c r="X177" s="44" t="s">
        <v>11739</v>
      </c>
      <c r="Y177" s="44" t="s">
        <v>46</v>
      </c>
      <c r="Z177" s="44">
        <v>0</v>
      </c>
      <c r="AA177" s="44" t="s">
        <v>46</v>
      </c>
      <c r="AB177" s="44" t="s">
        <v>46</v>
      </c>
      <c r="AC177" s="44" t="s">
        <v>46</v>
      </c>
      <c r="AD177" s="44" t="s">
        <v>46</v>
      </c>
    </row>
    <row r="178" spans="1:30">
      <c r="A178" s="44" t="s">
        <v>10758</v>
      </c>
      <c r="B178" s="44" t="s">
        <v>11559</v>
      </c>
      <c r="C178" s="44" t="s">
        <v>11560</v>
      </c>
      <c r="D178" s="44" t="s">
        <v>11740</v>
      </c>
      <c r="E178" s="44" t="s">
        <v>11741</v>
      </c>
      <c r="F178" s="44" t="s">
        <v>11742</v>
      </c>
      <c r="G178" s="44" t="s">
        <v>11743</v>
      </c>
      <c r="H178" s="44" t="s">
        <v>38</v>
      </c>
      <c r="I178" s="44" t="s">
        <v>46</v>
      </c>
      <c r="J178" s="44" t="s">
        <v>46</v>
      </c>
      <c r="K178" s="44" t="s">
        <v>11707</v>
      </c>
      <c r="L178" s="44" t="s">
        <v>46</v>
      </c>
      <c r="M178" s="44" t="s">
        <v>46</v>
      </c>
      <c r="N178" s="44" t="s">
        <v>46</v>
      </c>
      <c r="O178" s="44">
        <v>4680</v>
      </c>
      <c r="P178" s="44">
        <v>4350</v>
      </c>
      <c r="Q178" s="44" t="s">
        <v>46</v>
      </c>
      <c r="R178" s="44" t="s">
        <v>46</v>
      </c>
      <c r="S178" s="44" t="s">
        <v>46</v>
      </c>
      <c r="T178" s="44" t="s">
        <v>46</v>
      </c>
      <c r="U178" s="44" t="s">
        <v>11697</v>
      </c>
      <c r="V178" s="44" t="s">
        <v>46</v>
      </c>
      <c r="W178" s="44" t="s">
        <v>46</v>
      </c>
      <c r="X178" s="44" t="s">
        <v>11739</v>
      </c>
      <c r="Y178" s="44" t="s">
        <v>46</v>
      </c>
      <c r="Z178" s="44">
        <v>0</v>
      </c>
      <c r="AA178" s="44" t="s">
        <v>46</v>
      </c>
      <c r="AB178" s="44" t="s">
        <v>46</v>
      </c>
      <c r="AC178" s="44" t="s">
        <v>46</v>
      </c>
      <c r="AD178" s="44" t="s">
        <v>46</v>
      </c>
    </row>
    <row r="179" spans="1:30">
      <c r="A179" s="44" t="s">
        <v>10758</v>
      </c>
      <c r="B179" s="44" t="s">
        <v>11559</v>
      </c>
      <c r="C179" s="44" t="s">
        <v>11560</v>
      </c>
      <c r="D179" s="44" t="s">
        <v>11744</v>
      </c>
      <c r="E179" s="44" t="s">
        <v>11745</v>
      </c>
      <c r="F179" s="44" t="s">
        <v>11746</v>
      </c>
      <c r="G179" s="44" t="s">
        <v>11747</v>
      </c>
      <c r="H179" s="44" t="s">
        <v>38</v>
      </c>
      <c r="I179" s="44" t="s">
        <v>46</v>
      </c>
      <c r="J179" s="44" t="s">
        <v>46</v>
      </c>
      <c r="K179" s="44" t="s">
        <v>11712</v>
      </c>
      <c r="L179" s="44" t="s">
        <v>46</v>
      </c>
      <c r="M179" s="44" t="s">
        <v>46</v>
      </c>
      <c r="N179" s="44" t="s">
        <v>46</v>
      </c>
      <c r="O179" s="44">
        <v>4680</v>
      </c>
      <c r="P179" s="44">
        <v>4350</v>
      </c>
      <c r="Q179" s="44" t="s">
        <v>46</v>
      </c>
      <c r="R179" s="44" t="s">
        <v>46</v>
      </c>
      <c r="S179" s="44" t="s">
        <v>46</v>
      </c>
      <c r="T179" s="44" t="s">
        <v>46</v>
      </c>
      <c r="U179" s="44" t="s">
        <v>11697</v>
      </c>
      <c r="V179" s="44" t="s">
        <v>46</v>
      </c>
      <c r="W179" s="44" t="s">
        <v>46</v>
      </c>
      <c r="X179" s="44" t="s">
        <v>11739</v>
      </c>
      <c r="Y179" s="44" t="s">
        <v>46</v>
      </c>
      <c r="Z179" s="44">
        <v>0</v>
      </c>
      <c r="AA179" s="44" t="s">
        <v>46</v>
      </c>
      <c r="AB179" s="44" t="s">
        <v>46</v>
      </c>
      <c r="AC179" s="44" t="s">
        <v>46</v>
      </c>
      <c r="AD179" s="44" t="s">
        <v>46</v>
      </c>
    </row>
    <row r="180" spans="1:30">
      <c r="A180" s="44" t="s">
        <v>10758</v>
      </c>
      <c r="B180" s="44" t="s">
        <v>11559</v>
      </c>
      <c r="C180" s="44" t="s">
        <v>11560</v>
      </c>
      <c r="D180" s="44" t="s">
        <v>11748</v>
      </c>
      <c r="E180" s="44" t="s">
        <v>11749</v>
      </c>
      <c r="F180" s="44" t="s">
        <v>11750</v>
      </c>
      <c r="G180" s="44" t="s">
        <v>11751</v>
      </c>
      <c r="H180" s="44" t="s">
        <v>38</v>
      </c>
      <c r="I180" s="44" t="s">
        <v>46</v>
      </c>
      <c r="J180" s="44" t="s">
        <v>46</v>
      </c>
      <c r="K180" s="44" t="s">
        <v>11717</v>
      </c>
      <c r="L180" s="44" t="s">
        <v>46</v>
      </c>
      <c r="M180" s="44" t="s">
        <v>46</v>
      </c>
      <c r="N180" s="44" t="s">
        <v>46</v>
      </c>
      <c r="O180" s="44">
        <v>4680</v>
      </c>
      <c r="P180" s="44">
        <v>4350</v>
      </c>
      <c r="Q180" s="44" t="s">
        <v>46</v>
      </c>
      <c r="R180" s="44" t="s">
        <v>46</v>
      </c>
      <c r="S180" s="44" t="s">
        <v>46</v>
      </c>
      <c r="T180" s="44" t="s">
        <v>46</v>
      </c>
      <c r="U180" s="44" t="s">
        <v>11697</v>
      </c>
      <c r="V180" s="44" t="s">
        <v>46</v>
      </c>
      <c r="W180" s="44" t="s">
        <v>46</v>
      </c>
      <c r="X180" s="44" t="s">
        <v>11739</v>
      </c>
      <c r="Y180" s="44" t="s">
        <v>46</v>
      </c>
      <c r="Z180" s="44">
        <v>0</v>
      </c>
      <c r="AA180" s="44" t="s">
        <v>46</v>
      </c>
      <c r="AB180" s="44" t="s">
        <v>46</v>
      </c>
      <c r="AC180" s="44" t="s">
        <v>46</v>
      </c>
      <c r="AD180" s="44" t="s">
        <v>46</v>
      </c>
    </row>
    <row r="181" spans="1:30">
      <c r="A181" s="44" t="s">
        <v>10758</v>
      </c>
      <c r="B181" s="44" t="s">
        <v>11559</v>
      </c>
      <c r="C181" s="44" t="s">
        <v>11560</v>
      </c>
      <c r="D181" s="44" t="s">
        <v>11752</v>
      </c>
      <c r="E181" s="44" t="s">
        <v>11753</v>
      </c>
      <c r="F181" s="44" t="s">
        <v>11754</v>
      </c>
      <c r="G181" s="44" t="s">
        <v>11755</v>
      </c>
      <c r="H181" s="44" t="s">
        <v>38</v>
      </c>
      <c r="I181" s="44" t="s">
        <v>46</v>
      </c>
      <c r="J181" s="44" t="s">
        <v>46</v>
      </c>
      <c r="K181" s="44" t="s">
        <v>11756</v>
      </c>
      <c r="L181" s="44" t="s">
        <v>46</v>
      </c>
      <c r="M181" s="44" t="s">
        <v>46</v>
      </c>
      <c r="N181" s="44" t="s">
        <v>46</v>
      </c>
      <c r="O181" s="44">
        <v>5980</v>
      </c>
      <c r="P181" s="44">
        <v>4980</v>
      </c>
      <c r="Q181" s="44" t="s">
        <v>46</v>
      </c>
      <c r="R181" s="44" t="s">
        <v>46</v>
      </c>
      <c r="S181" s="44" t="s">
        <v>46</v>
      </c>
      <c r="T181" s="44" t="s">
        <v>46</v>
      </c>
      <c r="U181" s="44" t="s">
        <v>46</v>
      </c>
      <c r="V181" s="44" t="s">
        <v>46</v>
      </c>
      <c r="W181" s="44" t="s">
        <v>46</v>
      </c>
      <c r="X181" s="44" t="s">
        <v>11618</v>
      </c>
      <c r="Y181" s="44" t="s">
        <v>46</v>
      </c>
      <c r="Z181" s="44">
        <v>0</v>
      </c>
      <c r="AA181" s="44" t="s">
        <v>46</v>
      </c>
      <c r="AB181" s="44" t="s">
        <v>46</v>
      </c>
      <c r="AC181" s="44" t="s">
        <v>46</v>
      </c>
      <c r="AD181" s="44" t="s">
        <v>46</v>
      </c>
    </row>
    <row r="182" spans="1:30">
      <c r="A182" s="44" t="s">
        <v>10758</v>
      </c>
      <c r="B182" s="44" t="s">
        <v>11559</v>
      </c>
      <c r="C182" s="44" t="s">
        <v>11560</v>
      </c>
      <c r="D182" s="44" t="s">
        <v>11757</v>
      </c>
      <c r="E182" s="44" t="s">
        <v>11758</v>
      </c>
      <c r="F182" s="44" t="s">
        <v>11759</v>
      </c>
      <c r="G182" s="44" t="s">
        <v>11760</v>
      </c>
      <c r="H182" s="44" t="s">
        <v>38</v>
      </c>
      <c r="I182" s="44" t="s">
        <v>46</v>
      </c>
      <c r="J182" s="44" t="s">
        <v>46</v>
      </c>
      <c r="K182" s="44" t="s">
        <v>11756</v>
      </c>
      <c r="L182" s="44" t="s">
        <v>46</v>
      </c>
      <c r="M182" s="44" t="s">
        <v>46</v>
      </c>
      <c r="N182" s="44" t="s">
        <v>46</v>
      </c>
      <c r="O182" s="44">
        <v>8800</v>
      </c>
      <c r="P182" s="44">
        <v>6980</v>
      </c>
      <c r="Q182" s="44" t="s">
        <v>46</v>
      </c>
      <c r="R182" s="44" t="s">
        <v>46</v>
      </c>
      <c r="S182" s="44" t="s">
        <v>46</v>
      </c>
      <c r="T182" s="44" t="s">
        <v>46</v>
      </c>
      <c r="U182" s="44" t="s">
        <v>46</v>
      </c>
      <c r="V182" s="44" t="s">
        <v>46</v>
      </c>
      <c r="W182" s="44" t="s">
        <v>46</v>
      </c>
      <c r="X182" s="44" t="s">
        <v>9009</v>
      </c>
      <c r="Y182" s="44" t="s">
        <v>46</v>
      </c>
      <c r="Z182" s="44">
        <v>0</v>
      </c>
      <c r="AA182" s="44" t="s">
        <v>46</v>
      </c>
      <c r="AB182" s="44" t="s">
        <v>46</v>
      </c>
      <c r="AC182" s="44" t="s">
        <v>46</v>
      </c>
      <c r="AD182" s="44" t="s">
        <v>46</v>
      </c>
    </row>
    <row r="183" spans="1:30">
      <c r="A183" s="44" t="s">
        <v>10758</v>
      </c>
      <c r="B183" s="44" t="s">
        <v>11559</v>
      </c>
      <c r="C183" s="44" t="s">
        <v>11560</v>
      </c>
      <c r="D183" s="44" t="s">
        <v>11761</v>
      </c>
      <c r="E183" s="44" t="s">
        <v>11762</v>
      </c>
      <c r="F183" s="44" t="s">
        <v>11763</v>
      </c>
      <c r="G183" s="44" t="s">
        <v>11764</v>
      </c>
      <c r="H183" s="44" t="s">
        <v>38</v>
      </c>
      <c r="I183" s="44" t="s">
        <v>46</v>
      </c>
      <c r="J183" s="44" t="s">
        <v>46</v>
      </c>
      <c r="K183" s="44" t="s">
        <v>11765</v>
      </c>
      <c r="L183" s="44" t="s">
        <v>46</v>
      </c>
      <c r="M183" s="44" t="s">
        <v>46</v>
      </c>
      <c r="N183" s="44" t="s">
        <v>46</v>
      </c>
      <c r="O183" s="44">
        <v>8800</v>
      </c>
      <c r="P183" s="44">
        <v>6980</v>
      </c>
      <c r="Q183" s="44" t="s">
        <v>46</v>
      </c>
      <c r="R183" s="44" t="s">
        <v>46</v>
      </c>
      <c r="S183" s="44" t="s">
        <v>46</v>
      </c>
      <c r="T183" s="44" t="s">
        <v>46</v>
      </c>
      <c r="U183" s="44" t="s">
        <v>46</v>
      </c>
      <c r="V183" s="44" t="s">
        <v>46</v>
      </c>
      <c r="W183" s="44" t="s">
        <v>46</v>
      </c>
      <c r="X183" s="44" t="s">
        <v>9009</v>
      </c>
      <c r="Y183" s="44" t="s">
        <v>46</v>
      </c>
      <c r="Z183" s="44">
        <v>0</v>
      </c>
      <c r="AA183" s="44" t="s">
        <v>46</v>
      </c>
      <c r="AB183" s="44" t="s">
        <v>46</v>
      </c>
      <c r="AC183" s="44" t="s">
        <v>46</v>
      </c>
      <c r="AD183" s="44" t="s">
        <v>46</v>
      </c>
    </row>
    <row r="184" spans="1:30">
      <c r="A184" s="44" t="s">
        <v>10758</v>
      </c>
      <c r="B184" s="44" t="s">
        <v>11559</v>
      </c>
      <c r="C184" s="44" t="s">
        <v>11560</v>
      </c>
      <c r="D184" s="44" t="s">
        <v>11766</v>
      </c>
      <c r="E184" s="44" t="s">
        <v>11767</v>
      </c>
      <c r="F184" s="44" t="s">
        <v>11768</v>
      </c>
      <c r="G184" s="44" t="s">
        <v>11769</v>
      </c>
      <c r="H184" s="44" t="s">
        <v>38</v>
      </c>
      <c r="I184" s="44" t="s">
        <v>46</v>
      </c>
      <c r="J184" s="44" t="s">
        <v>46</v>
      </c>
      <c r="K184" s="44" t="s">
        <v>11770</v>
      </c>
      <c r="L184" s="44" t="s">
        <v>46</v>
      </c>
      <c r="M184" s="44" t="s">
        <v>46</v>
      </c>
      <c r="N184" s="44" t="s">
        <v>46</v>
      </c>
      <c r="O184" s="44">
        <v>8800</v>
      </c>
      <c r="P184" s="44">
        <v>6980</v>
      </c>
      <c r="Q184" s="44" t="s">
        <v>46</v>
      </c>
      <c r="R184" s="44" t="s">
        <v>46</v>
      </c>
      <c r="S184" s="44" t="s">
        <v>46</v>
      </c>
      <c r="T184" s="44" t="s">
        <v>46</v>
      </c>
      <c r="U184" s="44" t="s">
        <v>46</v>
      </c>
      <c r="V184" s="44" t="s">
        <v>46</v>
      </c>
      <c r="W184" s="44" t="s">
        <v>46</v>
      </c>
      <c r="X184" s="44" t="s">
        <v>9009</v>
      </c>
      <c r="Y184" s="44" t="s">
        <v>46</v>
      </c>
      <c r="Z184" s="44">
        <v>0</v>
      </c>
      <c r="AA184" s="44" t="s">
        <v>46</v>
      </c>
      <c r="AB184" s="44" t="s">
        <v>46</v>
      </c>
      <c r="AC184" s="44" t="s">
        <v>46</v>
      </c>
      <c r="AD184" s="44" t="s">
        <v>46</v>
      </c>
    </row>
    <row r="185" spans="1:30">
      <c r="A185" s="44" t="s">
        <v>10758</v>
      </c>
      <c r="B185" s="44" t="s">
        <v>11559</v>
      </c>
      <c r="C185" s="44" t="s">
        <v>11560</v>
      </c>
      <c r="D185" s="44" t="s">
        <v>11771</v>
      </c>
      <c r="E185" s="44" t="s">
        <v>11772</v>
      </c>
      <c r="F185" s="44" t="s">
        <v>11773</v>
      </c>
      <c r="G185" s="44" t="s">
        <v>11774</v>
      </c>
      <c r="H185" s="44" t="s">
        <v>38</v>
      </c>
      <c r="I185" s="44" t="s">
        <v>46</v>
      </c>
      <c r="J185" s="44" t="s">
        <v>46</v>
      </c>
      <c r="K185" s="44" t="s">
        <v>11775</v>
      </c>
      <c r="L185" s="44" t="s">
        <v>46</v>
      </c>
      <c r="M185" s="44" t="s">
        <v>46</v>
      </c>
      <c r="N185" s="44" t="s">
        <v>46</v>
      </c>
      <c r="O185" s="44">
        <v>8800</v>
      </c>
      <c r="P185" s="44">
        <v>6980</v>
      </c>
      <c r="Q185" s="44" t="s">
        <v>46</v>
      </c>
      <c r="R185" s="44" t="s">
        <v>46</v>
      </c>
      <c r="S185" s="44" t="s">
        <v>46</v>
      </c>
      <c r="T185" s="44" t="s">
        <v>46</v>
      </c>
      <c r="U185" s="44" t="s">
        <v>46</v>
      </c>
      <c r="V185" s="44" t="s">
        <v>46</v>
      </c>
      <c r="W185" s="44" t="s">
        <v>46</v>
      </c>
      <c r="X185" s="44" t="s">
        <v>9009</v>
      </c>
      <c r="Y185" s="44" t="s">
        <v>46</v>
      </c>
      <c r="Z185" s="44">
        <v>0</v>
      </c>
      <c r="AA185" s="44" t="s">
        <v>46</v>
      </c>
      <c r="AB185" s="44" t="s">
        <v>46</v>
      </c>
      <c r="AC185" s="44" t="s">
        <v>46</v>
      </c>
      <c r="AD185" s="44" t="s">
        <v>46</v>
      </c>
    </row>
    <row r="186" spans="1:30">
      <c r="A186" s="44" t="s">
        <v>10758</v>
      </c>
      <c r="B186" s="44" t="s">
        <v>11559</v>
      </c>
      <c r="C186" s="44" t="s">
        <v>11560</v>
      </c>
      <c r="D186" s="44" t="s">
        <v>11776</v>
      </c>
      <c r="E186" s="44" t="s">
        <v>11777</v>
      </c>
      <c r="F186" s="44" t="s">
        <v>11778</v>
      </c>
      <c r="G186" s="44" t="s">
        <v>11779</v>
      </c>
      <c r="H186" s="44" t="s">
        <v>38</v>
      </c>
      <c r="I186" s="44" t="s">
        <v>46</v>
      </c>
      <c r="J186" s="44" t="s">
        <v>46</v>
      </c>
      <c r="K186" s="44" t="s">
        <v>46</v>
      </c>
      <c r="L186" s="44" t="s">
        <v>46</v>
      </c>
      <c r="M186" s="44" t="s">
        <v>46</v>
      </c>
      <c r="N186" s="44" t="s">
        <v>46</v>
      </c>
      <c r="O186" s="44">
        <v>1280</v>
      </c>
      <c r="P186" s="44">
        <v>590</v>
      </c>
      <c r="Q186" s="44" t="s">
        <v>46</v>
      </c>
      <c r="R186" s="44" t="s">
        <v>46</v>
      </c>
      <c r="S186" s="44" t="s">
        <v>46</v>
      </c>
      <c r="T186" s="44" t="s">
        <v>46</v>
      </c>
      <c r="U186" s="44" t="s">
        <v>46</v>
      </c>
      <c r="V186" s="44" t="s">
        <v>46</v>
      </c>
      <c r="W186" s="44" t="s">
        <v>46</v>
      </c>
      <c r="X186" s="44" t="s">
        <v>11628</v>
      </c>
      <c r="Y186" s="44" t="s">
        <v>46</v>
      </c>
      <c r="Z186" s="44">
        <v>0</v>
      </c>
      <c r="AA186" s="44" t="s">
        <v>46</v>
      </c>
      <c r="AB186" s="44" t="s">
        <v>46</v>
      </c>
      <c r="AC186" s="44" t="s">
        <v>46</v>
      </c>
      <c r="AD186" s="44" t="s">
        <v>46</v>
      </c>
    </row>
    <row r="187" spans="1:30">
      <c r="A187" s="44" t="s">
        <v>10758</v>
      </c>
      <c r="B187" s="44" t="s">
        <v>11559</v>
      </c>
      <c r="C187" s="44" t="s">
        <v>11560</v>
      </c>
      <c r="D187" s="44" t="s">
        <v>11780</v>
      </c>
      <c r="E187" s="44" t="s">
        <v>11781</v>
      </c>
      <c r="F187" s="44" t="s">
        <v>11782</v>
      </c>
      <c r="G187" s="44" t="s">
        <v>11783</v>
      </c>
      <c r="H187" s="44" t="s">
        <v>38</v>
      </c>
      <c r="I187" s="44" t="s">
        <v>46</v>
      </c>
      <c r="J187" s="44" t="s">
        <v>46</v>
      </c>
      <c r="K187" s="44" t="s">
        <v>11784</v>
      </c>
      <c r="L187" s="44" t="s">
        <v>46</v>
      </c>
      <c r="M187" s="44" t="s">
        <v>46</v>
      </c>
      <c r="N187" s="44" t="s">
        <v>46</v>
      </c>
      <c r="O187" s="44">
        <v>4980</v>
      </c>
      <c r="P187" s="44">
        <v>3680</v>
      </c>
      <c r="Q187" s="44" t="s">
        <v>46</v>
      </c>
      <c r="R187" s="44" t="s">
        <v>46</v>
      </c>
      <c r="S187" s="44" t="s">
        <v>46</v>
      </c>
      <c r="T187" s="44" t="s">
        <v>46</v>
      </c>
      <c r="U187" s="44" t="s">
        <v>46</v>
      </c>
      <c r="V187" s="44" t="s">
        <v>46</v>
      </c>
      <c r="W187" s="44" t="s">
        <v>46</v>
      </c>
      <c r="X187" s="44" t="s">
        <v>11655</v>
      </c>
      <c r="Y187" s="44" t="s">
        <v>46</v>
      </c>
      <c r="Z187" s="44">
        <v>0</v>
      </c>
      <c r="AA187" s="44" t="s">
        <v>46</v>
      </c>
      <c r="AB187" s="44" t="s">
        <v>46</v>
      </c>
      <c r="AC187" s="44" t="s">
        <v>46</v>
      </c>
      <c r="AD187" s="44" t="s">
        <v>46</v>
      </c>
    </row>
    <row r="188" spans="1:30">
      <c r="A188" s="44" t="s">
        <v>10758</v>
      </c>
      <c r="B188" s="44" t="s">
        <v>11559</v>
      </c>
      <c r="C188" s="44" t="s">
        <v>11560</v>
      </c>
      <c r="D188" s="44" t="s">
        <v>11785</v>
      </c>
      <c r="E188" s="44" t="s">
        <v>11786</v>
      </c>
      <c r="F188" s="44" t="s">
        <v>11787</v>
      </c>
      <c r="G188" s="44" t="s">
        <v>11788</v>
      </c>
      <c r="H188" s="44" t="s">
        <v>38</v>
      </c>
      <c r="I188" s="44" t="s">
        <v>46</v>
      </c>
      <c r="J188" s="44" t="s">
        <v>46</v>
      </c>
      <c r="K188" s="44" t="s">
        <v>11789</v>
      </c>
      <c r="L188" s="44" t="s">
        <v>46</v>
      </c>
      <c r="M188" s="44" t="s">
        <v>46</v>
      </c>
      <c r="N188" s="44" t="s">
        <v>46</v>
      </c>
      <c r="O188" s="44">
        <v>4980</v>
      </c>
      <c r="P188" s="44">
        <v>3680</v>
      </c>
      <c r="Q188" s="44" t="s">
        <v>46</v>
      </c>
      <c r="R188" s="44" t="s">
        <v>46</v>
      </c>
      <c r="S188" s="44" t="s">
        <v>46</v>
      </c>
      <c r="T188" s="44" t="s">
        <v>46</v>
      </c>
      <c r="U188" s="44" t="s">
        <v>46</v>
      </c>
      <c r="V188" s="44" t="s">
        <v>46</v>
      </c>
      <c r="W188" s="44" t="s">
        <v>46</v>
      </c>
      <c r="X188" s="44" t="s">
        <v>11655</v>
      </c>
      <c r="Y188" s="44" t="s">
        <v>46</v>
      </c>
      <c r="Z188" s="44">
        <v>0</v>
      </c>
      <c r="AA188" s="44" t="s">
        <v>46</v>
      </c>
      <c r="AB188" s="44" t="s">
        <v>46</v>
      </c>
      <c r="AC188" s="44" t="s">
        <v>46</v>
      </c>
      <c r="AD188" s="44" t="s">
        <v>46</v>
      </c>
    </row>
    <row r="189" spans="1:30">
      <c r="A189" s="44" t="s">
        <v>10758</v>
      </c>
      <c r="B189" s="44" t="s">
        <v>11559</v>
      </c>
      <c r="C189" s="44" t="s">
        <v>11560</v>
      </c>
      <c r="D189" s="44" t="s">
        <v>11790</v>
      </c>
      <c r="E189" s="44" t="s">
        <v>11791</v>
      </c>
      <c r="F189" s="44" t="s">
        <v>11792</v>
      </c>
      <c r="G189" s="44" t="s">
        <v>11793</v>
      </c>
      <c r="H189" s="44" t="s">
        <v>38</v>
      </c>
      <c r="I189" s="44" t="s">
        <v>46</v>
      </c>
      <c r="J189" s="44" t="s">
        <v>46</v>
      </c>
      <c r="K189" s="44" t="s">
        <v>11794</v>
      </c>
      <c r="L189" s="44" t="s">
        <v>46</v>
      </c>
      <c r="M189" s="44" t="s">
        <v>46</v>
      </c>
      <c r="N189" s="44" t="s">
        <v>46</v>
      </c>
      <c r="O189" s="44">
        <v>4980</v>
      </c>
      <c r="P189" s="44">
        <v>3680</v>
      </c>
      <c r="Q189" s="44" t="s">
        <v>46</v>
      </c>
      <c r="R189" s="44" t="s">
        <v>46</v>
      </c>
      <c r="S189" s="44" t="s">
        <v>46</v>
      </c>
      <c r="T189" s="44" t="s">
        <v>46</v>
      </c>
      <c r="U189" s="44" t="s">
        <v>46</v>
      </c>
      <c r="V189" s="44" t="s">
        <v>46</v>
      </c>
      <c r="W189" s="44" t="s">
        <v>46</v>
      </c>
      <c r="X189" s="44" t="s">
        <v>11655</v>
      </c>
      <c r="Y189" s="44" t="s">
        <v>46</v>
      </c>
      <c r="Z189" s="44">
        <v>0</v>
      </c>
      <c r="AA189" s="44" t="s">
        <v>46</v>
      </c>
      <c r="AB189" s="44" t="s">
        <v>46</v>
      </c>
      <c r="AC189" s="44" t="s">
        <v>46</v>
      </c>
      <c r="AD189" s="44" t="s">
        <v>46</v>
      </c>
    </row>
    <row r="190" spans="1:30">
      <c r="A190" s="44" t="s">
        <v>10758</v>
      </c>
      <c r="B190" s="44" t="s">
        <v>11559</v>
      </c>
      <c r="C190" s="44" t="s">
        <v>11560</v>
      </c>
      <c r="D190" s="44" t="s">
        <v>11795</v>
      </c>
      <c r="E190" s="44" t="s">
        <v>11796</v>
      </c>
      <c r="F190" s="44" t="s">
        <v>11797</v>
      </c>
      <c r="G190" s="44" t="s">
        <v>11798</v>
      </c>
      <c r="H190" s="44" t="s">
        <v>38</v>
      </c>
      <c r="I190" s="44" t="s">
        <v>46</v>
      </c>
      <c r="J190" s="44" t="s">
        <v>46</v>
      </c>
      <c r="K190" s="44" t="s">
        <v>11784</v>
      </c>
      <c r="L190" s="44" t="s">
        <v>46</v>
      </c>
      <c r="M190" s="44" t="s">
        <v>46</v>
      </c>
      <c r="N190" s="44" t="s">
        <v>46</v>
      </c>
      <c r="O190" s="44">
        <v>6980</v>
      </c>
      <c r="P190" s="44">
        <v>4680</v>
      </c>
      <c r="Q190" s="44" t="s">
        <v>46</v>
      </c>
      <c r="R190" s="44" t="s">
        <v>46</v>
      </c>
      <c r="S190" s="44" t="s">
        <v>46</v>
      </c>
      <c r="T190" s="44" t="s">
        <v>46</v>
      </c>
      <c r="U190" s="44" t="s">
        <v>46</v>
      </c>
      <c r="V190" s="44" t="s">
        <v>46</v>
      </c>
      <c r="W190" s="44" t="s">
        <v>46</v>
      </c>
      <c r="X190" s="44" t="s">
        <v>11675</v>
      </c>
      <c r="Y190" s="44" t="s">
        <v>46</v>
      </c>
      <c r="Z190" s="44">
        <v>0</v>
      </c>
      <c r="AA190" s="44" t="s">
        <v>46</v>
      </c>
      <c r="AB190" s="44" t="s">
        <v>46</v>
      </c>
      <c r="AC190" s="44" t="s">
        <v>46</v>
      </c>
      <c r="AD190" s="44" t="s">
        <v>46</v>
      </c>
    </row>
    <row r="191" spans="1:30">
      <c r="A191" s="44" t="s">
        <v>10758</v>
      </c>
      <c r="B191" s="44" t="s">
        <v>11559</v>
      </c>
      <c r="C191" s="44" t="s">
        <v>11560</v>
      </c>
      <c r="D191" s="44" t="s">
        <v>11799</v>
      </c>
      <c r="E191" s="44" t="s">
        <v>11800</v>
      </c>
      <c r="F191" s="44" t="s">
        <v>11801</v>
      </c>
      <c r="G191" s="44" t="s">
        <v>11802</v>
      </c>
      <c r="H191" s="44" t="s">
        <v>38</v>
      </c>
      <c r="I191" s="44" t="s">
        <v>46</v>
      </c>
      <c r="J191" s="44" t="s">
        <v>46</v>
      </c>
      <c r="K191" s="44" t="s">
        <v>11789</v>
      </c>
      <c r="L191" s="44" t="s">
        <v>46</v>
      </c>
      <c r="M191" s="44" t="s">
        <v>46</v>
      </c>
      <c r="N191" s="44" t="s">
        <v>46</v>
      </c>
      <c r="O191" s="44">
        <v>6980</v>
      </c>
      <c r="P191" s="44">
        <v>4680</v>
      </c>
      <c r="Q191" s="44" t="s">
        <v>46</v>
      </c>
      <c r="R191" s="44" t="s">
        <v>46</v>
      </c>
      <c r="S191" s="44" t="s">
        <v>46</v>
      </c>
      <c r="T191" s="44" t="s">
        <v>46</v>
      </c>
      <c r="U191" s="44" t="s">
        <v>46</v>
      </c>
      <c r="V191" s="44" t="s">
        <v>46</v>
      </c>
      <c r="W191" s="44" t="s">
        <v>46</v>
      </c>
      <c r="X191" s="44" t="s">
        <v>11675</v>
      </c>
      <c r="Y191" s="44" t="s">
        <v>46</v>
      </c>
      <c r="Z191" s="44">
        <v>0</v>
      </c>
      <c r="AA191" s="44" t="s">
        <v>46</v>
      </c>
      <c r="AB191" s="44" t="s">
        <v>46</v>
      </c>
      <c r="AC191" s="44" t="s">
        <v>46</v>
      </c>
      <c r="AD191" s="44" t="s">
        <v>46</v>
      </c>
    </row>
    <row r="192" spans="1:30">
      <c r="A192" s="44" t="s">
        <v>10758</v>
      </c>
      <c r="B192" s="44" t="s">
        <v>11559</v>
      </c>
      <c r="C192" s="44" t="s">
        <v>11560</v>
      </c>
      <c r="D192" s="44" t="s">
        <v>11803</v>
      </c>
      <c r="E192" s="44" t="s">
        <v>11804</v>
      </c>
      <c r="F192" s="44" t="s">
        <v>11805</v>
      </c>
      <c r="G192" s="44" t="s">
        <v>11806</v>
      </c>
      <c r="H192" s="44" t="s">
        <v>38</v>
      </c>
      <c r="I192" s="44" t="s">
        <v>46</v>
      </c>
      <c r="J192" s="44" t="s">
        <v>46</v>
      </c>
      <c r="K192" s="44" t="s">
        <v>11794</v>
      </c>
      <c r="L192" s="44" t="s">
        <v>46</v>
      </c>
      <c r="M192" s="44" t="s">
        <v>46</v>
      </c>
      <c r="N192" s="44" t="s">
        <v>46</v>
      </c>
      <c r="O192" s="44">
        <v>6980</v>
      </c>
      <c r="P192" s="44">
        <v>4680</v>
      </c>
      <c r="Q192" s="44" t="s">
        <v>46</v>
      </c>
      <c r="R192" s="44" t="s">
        <v>46</v>
      </c>
      <c r="S192" s="44" t="s">
        <v>46</v>
      </c>
      <c r="T192" s="44" t="s">
        <v>46</v>
      </c>
      <c r="U192" s="44" t="s">
        <v>46</v>
      </c>
      <c r="V192" s="44" t="s">
        <v>46</v>
      </c>
      <c r="W192" s="44" t="s">
        <v>46</v>
      </c>
      <c r="X192" s="44" t="s">
        <v>11675</v>
      </c>
      <c r="Y192" s="44" t="s">
        <v>46</v>
      </c>
      <c r="Z192" s="44">
        <v>0</v>
      </c>
      <c r="AA192" s="44" t="s">
        <v>46</v>
      </c>
      <c r="AB192" s="44" t="s">
        <v>46</v>
      </c>
      <c r="AC192" s="44" t="s">
        <v>46</v>
      </c>
      <c r="AD192" s="44" t="s">
        <v>46</v>
      </c>
    </row>
    <row r="193" spans="1:30">
      <c r="A193" s="44" t="s">
        <v>10758</v>
      </c>
      <c r="B193" s="44" t="s">
        <v>11807</v>
      </c>
      <c r="C193" s="44" t="s">
        <v>11808</v>
      </c>
      <c r="D193" s="44" t="s">
        <v>11809</v>
      </c>
      <c r="E193" s="44" t="s">
        <v>11810</v>
      </c>
      <c r="F193" s="44" t="s">
        <v>11811</v>
      </c>
      <c r="G193" s="44" t="s">
        <v>11812</v>
      </c>
      <c r="H193" s="44" t="s">
        <v>38</v>
      </c>
      <c r="I193" s="44" t="s">
        <v>46</v>
      </c>
      <c r="J193" s="44" t="s">
        <v>46</v>
      </c>
      <c r="K193" s="44" t="s">
        <v>306</v>
      </c>
      <c r="L193" s="44" t="s">
        <v>11813</v>
      </c>
      <c r="M193" s="44" t="s">
        <v>11814</v>
      </c>
      <c r="N193" s="44" t="s">
        <v>44</v>
      </c>
      <c r="O193" s="44">
        <v>1090</v>
      </c>
      <c r="P193" s="44">
        <v>790</v>
      </c>
      <c r="Q193" s="44" t="s">
        <v>46</v>
      </c>
      <c r="R193" s="44" t="s">
        <v>46</v>
      </c>
      <c r="S193" s="44" t="s">
        <v>46</v>
      </c>
      <c r="T193" s="44" t="s">
        <v>11815</v>
      </c>
      <c r="U193" s="44" t="s">
        <v>46</v>
      </c>
      <c r="V193" s="44" t="s">
        <v>46</v>
      </c>
      <c r="W193" s="44" t="s">
        <v>71</v>
      </c>
      <c r="X193" s="44" t="s">
        <v>11816</v>
      </c>
      <c r="Y193" s="44" t="s">
        <v>11817</v>
      </c>
      <c r="Z193" s="44" t="s">
        <v>46</v>
      </c>
      <c r="AA193" s="44" t="s">
        <v>46</v>
      </c>
      <c r="AB193" s="44" t="s">
        <v>46</v>
      </c>
      <c r="AC193" s="44" t="s">
        <v>46</v>
      </c>
      <c r="AD193" s="44" t="s">
        <v>46</v>
      </c>
    </row>
    <row r="194" spans="1:30">
      <c r="A194" s="44" t="s">
        <v>10758</v>
      </c>
      <c r="B194" s="44" t="s">
        <v>11807</v>
      </c>
      <c r="C194" s="44" t="s">
        <v>11808</v>
      </c>
      <c r="D194" s="44" t="s">
        <v>11818</v>
      </c>
      <c r="E194" s="44" t="s">
        <v>11819</v>
      </c>
      <c r="F194" s="44" t="s">
        <v>11820</v>
      </c>
      <c r="G194" s="44" t="s">
        <v>11821</v>
      </c>
      <c r="H194" s="44" t="s">
        <v>38</v>
      </c>
      <c r="I194" s="44" t="s">
        <v>46</v>
      </c>
      <c r="J194" s="44" t="s">
        <v>46</v>
      </c>
      <c r="K194" s="44" t="s">
        <v>287</v>
      </c>
      <c r="L194" s="44" t="s">
        <v>11813</v>
      </c>
      <c r="M194" s="44" t="s">
        <v>11814</v>
      </c>
      <c r="N194" s="44" t="s">
        <v>44</v>
      </c>
      <c r="O194" s="44">
        <v>1090</v>
      </c>
      <c r="P194" s="44">
        <v>790</v>
      </c>
      <c r="Q194" s="44" t="s">
        <v>46</v>
      </c>
      <c r="R194" s="44" t="s">
        <v>46</v>
      </c>
      <c r="S194" s="44" t="s">
        <v>46</v>
      </c>
      <c r="T194" s="44" t="s">
        <v>11815</v>
      </c>
      <c r="U194" s="44" t="s">
        <v>46</v>
      </c>
      <c r="V194" s="44" t="s">
        <v>46</v>
      </c>
      <c r="W194" s="44" t="s">
        <v>71</v>
      </c>
      <c r="X194" s="44" t="s">
        <v>11816</v>
      </c>
      <c r="Y194" s="44" t="s">
        <v>11817</v>
      </c>
      <c r="Z194" s="44" t="s">
        <v>46</v>
      </c>
      <c r="AA194" s="44" t="s">
        <v>46</v>
      </c>
      <c r="AB194" s="44" t="s">
        <v>46</v>
      </c>
      <c r="AC194" s="44" t="s">
        <v>46</v>
      </c>
      <c r="AD194" s="44" t="s">
        <v>46</v>
      </c>
    </row>
    <row r="195" spans="1:30">
      <c r="A195" s="44" t="s">
        <v>10758</v>
      </c>
      <c r="B195" s="44" t="s">
        <v>11807</v>
      </c>
      <c r="C195" s="44" t="s">
        <v>11808</v>
      </c>
      <c r="D195" s="44" t="s">
        <v>11822</v>
      </c>
      <c r="E195" s="44" t="s">
        <v>11823</v>
      </c>
      <c r="F195" s="44" t="s">
        <v>11824</v>
      </c>
      <c r="G195" s="44" t="s">
        <v>11825</v>
      </c>
      <c r="H195" s="44" t="s">
        <v>38</v>
      </c>
      <c r="I195" s="44" t="s">
        <v>46</v>
      </c>
      <c r="J195" s="44" t="s">
        <v>46</v>
      </c>
      <c r="K195" s="44" t="s">
        <v>287</v>
      </c>
      <c r="L195" s="44" t="s">
        <v>11826</v>
      </c>
      <c r="M195" s="44" t="s">
        <v>46</v>
      </c>
      <c r="N195" s="44" t="s">
        <v>44</v>
      </c>
      <c r="O195" s="44">
        <v>990</v>
      </c>
      <c r="P195" s="44">
        <v>790</v>
      </c>
      <c r="Q195" s="44" t="s">
        <v>46</v>
      </c>
      <c r="R195" s="44" t="s">
        <v>46</v>
      </c>
      <c r="S195" s="44" t="s">
        <v>46</v>
      </c>
      <c r="T195" s="44" t="s">
        <v>11827</v>
      </c>
      <c r="U195" s="44" t="s">
        <v>46</v>
      </c>
      <c r="V195" s="44" t="s">
        <v>46</v>
      </c>
      <c r="W195" s="44" t="s">
        <v>71</v>
      </c>
      <c r="X195" s="44" t="s">
        <v>11828</v>
      </c>
      <c r="Y195" s="44" t="s">
        <v>11817</v>
      </c>
      <c r="Z195" s="44" t="s">
        <v>46</v>
      </c>
      <c r="AA195" s="44" t="s">
        <v>46</v>
      </c>
      <c r="AB195" s="44" t="s">
        <v>46</v>
      </c>
      <c r="AC195" s="44" t="s">
        <v>46</v>
      </c>
      <c r="AD195" s="44" t="s">
        <v>46</v>
      </c>
    </row>
    <row r="196" spans="1:30">
      <c r="A196" s="44" t="s">
        <v>10758</v>
      </c>
      <c r="B196" s="44" t="s">
        <v>11807</v>
      </c>
      <c r="C196" s="44" t="s">
        <v>11808</v>
      </c>
      <c r="D196" s="44" t="s">
        <v>11829</v>
      </c>
      <c r="E196" s="44" t="s">
        <v>11830</v>
      </c>
      <c r="F196" s="44" t="s">
        <v>11831</v>
      </c>
      <c r="G196" s="44" t="s">
        <v>11832</v>
      </c>
      <c r="H196" s="44" t="s">
        <v>38</v>
      </c>
      <c r="I196" s="44" t="s">
        <v>46</v>
      </c>
      <c r="J196" s="44" t="s">
        <v>46</v>
      </c>
      <c r="K196" s="44" t="s">
        <v>11833</v>
      </c>
      <c r="L196" s="44" t="s">
        <v>11826</v>
      </c>
      <c r="M196" s="44" t="s">
        <v>46</v>
      </c>
      <c r="N196" s="44" t="s">
        <v>44</v>
      </c>
      <c r="O196" s="44">
        <v>990</v>
      </c>
      <c r="P196" s="44">
        <v>790</v>
      </c>
      <c r="Q196" s="44" t="s">
        <v>46</v>
      </c>
      <c r="R196" s="44" t="s">
        <v>46</v>
      </c>
      <c r="S196" s="44" t="s">
        <v>46</v>
      </c>
      <c r="T196" s="44" t="s">
        <v>11827</v>
      </c>
      <c r="U196" s="44" t="s">
        <v>46</v>
      </c>
      <c r="V196" s="44" t="s">
        <v>46</v>
      </c>
      <c r="W196" s="44" t="s">
        <v>71</v>
      </c>
      <c r="X196" s="44" t="s">
        <v>11828</v>
      </c>
      <c r="Y196" s="44" t="s">
        <v>11817</v>
      </c>
      <c r="Z196" s="44" t="s">
        <v>46</v>
      </c>
      <c r="AA196" s="44" t="s">
        <v>46</v>
      </c>
      <c r="AB196" s="44" t="s">
        <v>46</v>
      </c>
      <c r="AC196" s="44" t="s">
        <v>46</v>
      </c>
      <c r="AD196" s="44" t="s">
        <v>46</v>
      </c>
    </row>
    <row r="197" spans="1:30">
      <c r="A197" s="44" t="s">
        <v>10758</v>
      </c>
      <c r="B197" s="44" t="s">
        <v>11807</v>
      </c>
      <c r="C197" s="44" t="s">
        <v>11808</v>
      </c>
      <c r="D197" s="44" t="s">
        <v>11834</v>
      </c>
      <c r="E197" s="44" t="s">
        <v>11835</v>
      </c>
      <c r="F197" s="44" t="s">
        <v>11836</v>
      </c>
      <c r="G197" s="44" t="s">
        <v>11837</v>
      </c>
      <c r="H197" s="44" t="s">
        <v>38</v>
      </c>
      <c r="I197" s="44" t="s">
        <v>46</v>
      </c>
      <c r="J197" s="44" t="s">
        <v>46</v>
      </c>
      <c r="K197" s="44" t="s">
        <v>709</v>
      </c>
      <c r="L197" s="44" t="s">
        <v>11826</v>
      </c>
      <c r="M197" s="44" t="s">
        <v>46</v>
      </c>
      <c r="N197" s="44" t="s">
        <v>44</v>
      </c>
      <c r="O197" s="44">
        <v>990</v>
      </c>
      <c r="P197" s="44">
        <v>790</v>
      </c>
      <c r="Q197" s="44" t="s">
        <v>46</v>
      </c>
      <c r="R197" s="44" t="s">
        <v>46</v>
      </c>
      <c r="S197" s="44" t="s">
        <v>46</v>
      </c>
      <c r="T197" s="44" t="s">
        <v>11827</v>
      </c>
      <c r="U197" s="44" t="s">
        <v>46</v>
      </c>
      <c r="V197" s="44" t="s">
        <v>46</v>
      </c>
      <c r="W197" s="44" t="s">
        <v>71</v>
      </c>
      <c r="X197" s="44" t="s">
        <v>11828</v>
      </c>
      <c r="Y197" s="44" t="s">
        <v>11817</v>
      </c>
      <c r="Z197" s="44" t="s">
        <v>46</v>
      </c>
      <c r="AA197" s="44" t="s">
        <v>46</v>
      </c>
      <c r="AB197" s="44" t="s">
        <v>46</v>
      </c>
      <c r="AC197" s="44" t="s">
        <v>46</v>
      </c>
      <c r="AD197" s="44" t="s">
        <v>46</v>
      </c>
    </row>
    <row r="198" spans="1:30">
      <c r="A198" s="44" t="s">
        <v>10758</v>
      </c>
      <c r="B198" s="44" t="s">
        <v>11807</v>
      </c>
      <c r="C198" s="44" t="s">
        <v>11838</v>
      </c>
      <c r="D198" s="44" t="s">
        <v>11839</v>
      </c>
      <c r="E198" s="44" t="s">
        <v>11840</v>
      </c>
      <c r="F198" s="44" t="s">
        <v>11841</v>
      </c>
      <c r="G198" s="44" t="s">
        <v>11842</v>
      </c>
      <c r="H198" s="44" t="s">
        <v>38</v>
      </c>
      <c r="I198" s="44" t="s">
        <v>46</v>
      </c>
      <c r="J198" s="44" t="s">
        <v>46</v>
      </c>
      <c r="K198" s="44" t="s">
        <v>46</v>
      </c>
      <c r="L198" s="44" t="s">
        <v>11843</v>
      </c>
      <c r="M198" s="44" t="s">
        <v>46</v>
      </c>
      <c r="N198" s="44" t="s">
        <v>44</v>
      </c>
      <c r="O198" s="44">
        <v>290</v>
      </c>
      <c r="P198" s="44">
        <v>279</v>
      </c>
      <c r="Q198" s="44" t="s">
        <v>46</v>
      </c>
      <c r="R198" s="44" t="s">
        <v>46</v>
      </c>
      <c r="S198" s="44" t="s">
        <v>46</v>
      </c>
      <c r="T198" s="44" t="s">
        <v>11844</v>
      </c>
      <c r="U198" s="44" t="s">
        <v>46</v>
      </c>
      <c r="V198" s="44" t="s">
        <v>46</v>
      </c>
      <c r="W198" s="44" t="s">
        <v>71</v>
      </c>
      <c r="X198" s="44" t="s">
        <v>11845</v>
      </c>
      <c r="Y198" s="44" t="s">
        <v>11846</v>
      </c>
      <c r="Z198" s="44" t="s">
        <v>46</v>
      </c>
      <c r="AA198" s="44" t="s">
        <v>46</v>
      </c>
      <c r="AB198" s="44" t="s">
        <v>46</v>
      </c>
      <c r="AC198" s="44" t="s">
        <v>46</v>
      </c>
      <c r="AD198" s="44" t="s">
        <v>46</v>
      </c>
    </row>
    <row r="199" spans="1:30">
      <c r="A199" s="44" t="s">
        <v>10758</v>
      </c>
      <c r="B199" s="44" t="s">
        <v>11807</v>
      </c>
      <c r="C199" s="44" t="s">
        <v>11838</v>
      </c>
      <c r="D199" s="44" t="s">
        <v>11847</v>
      </c>
      <c r="E199" s="44" t="s">
        <v>11848</v>
      </c>
      <c r="F199" s="44" t="s">
        <v>11849</v>
      </c>
      <c r="G199" s="44" t="s">
        <v>11850</v>
      </c>
      <c r="H199" s="44" t="s">
        <v>38</v>
      </c>
      <c r="I199" s="44" t="s">
        <v>46</v>
      </c>
      <c r="J199" s="44" t="s">
        <v>46</v>
      </c>
      <c r="K199" s="44" t="s">
        <v>46</v>
      </c>
      <c r="L199" s="44" t="s">
        <v>11851</v>
      </c>
      <c r="M199" s="44" t="s">
        <v>46</v>
      </c>
      <c r="N199" s="44" t="s">
        <v>44</v>
      </c>
      <c r="O199" s="44">
        <v>390</v>
      </c>
      <c r="P199" s="44">
        <v>359</v>
      </c>
      <c r="Q199" s="44" t="s">
        <v>46</v>
      </c>
      <c r="R199" s="44" t="s">
        <v>46</v>
      </c>
      <c r="S199" s="44" t="s">
        <v>46</v>
      </c>
      <c r="T199" s="44" t="s">
        <v>11852</v>
      </c>
      <c r="U199" s="44" t="s">
        <v>46</v>
      </c>
      <c r="V199" s="44" t="s">
        <v>46</v>
      </c>
      <c r="W199" s="44" t="s">
        <v>71</v>
      </c>
      <c r="X199" s="44" t="s">
        <v>11853</v>
      </c>
      <c r="Y199" s="44" t="s">
        <v>11846</v>
      </c>
      <c r="Z199" s="44" t="s">
        <v>46</v>
      </c>
      <c r="AA199" s="44" t="s">
        <v>46</v>
      </c>
      <c r="AB199" s="44" t="s">
        <v>46</v>
      </c>
      <c r="AC199" s="44" t="s">
        <v>46</v>
      </c>
      <c r="AD199" s="44" t="s">
        <v>46</v>
      </c>
    </row>
    <row r="200" spans="1:30">
      <c r="A200" s="44" t="s">
        <v>10758</v>
      </c>
      <c r="B200" s="44" t="s">
        <v>11807</v>
      </c>
      <c r="C200" s="44" t="s">
        <v>11838</v>
      </c>
      <c r="D200" s="44" t="s">
        <v>11854</v>
      </c>
      <c r="E200" s="44" t="s">
        <v>11855</v>
      </c>
      <c r="F200" s="44" t="s">
        <v>11856</v>
      </c>
      <c r="G200" s="44" t="s">
        <v>11857</v>
      </c>
      <c r="H200" s="44" t="s">
        <v>38</v>
      </c>
      <c r="I200" s="44" t="s">
        <v>46</v>
      </c>
      <c r="J200" s="44" t="s">
        <v>46</v>
      </c>
      <c r="K200" s="44" t="s">
        <v>46</v>
      </c>
      <c r="L200" s="44" t="s">
        <v>11858</v>
      </c>
      <c r="M200" s="44" t="s">
        <v>46</v>
      </c>
      <c r="N200" s="44" t="s">
        <v>44</v>
      </c>
      <c r="O200" s="44">
        <v>649</v>
      </c>
      <c r="P200" s="44">
        <v>549</v>
      </c>
      <c r="Q200" s="44" t="s">
        <v>46</v>
      </c>
      <c r="R200" s="44" t="s">
        <v>46</v>
      </c>
      <c r="S200" s="44" t="s">
        <v>46</v>
      </c>
      <c r="T200" s="44" t="s">
        <v>11859</v>
      </c>
      <c r="U200" s="44" t="s">
        <v>46</v>
      </c>
      <c r="V200" s="44" t="s">
        <v>46</v>
      </c>
      <c r="W200" s="44" t="s">
        <v>71</v>
      </c>
      <c r="X200" s="44" t="s">
        <v>11860</v>
      </c>
      <c r="Y200" s="44" t="s">
        <v>11846</v>
      </c>
      <c r="Z200" s="44" t="s">
        <v>46</v>
      </c>
      <c r="AA200" s="44" t="s">
        <v>46</v>
      </c>
      <c r="AB200" s="44" t="s">
        <v>46</v>
      </c>
      <c r="AC200" s="44" t="s">
        <v>46</v>
      </c>
      <c r="AD200" s="44" t="s">
        <v>46</v>
      </c>
    </row>
    <row r="201" spans="1:30">
      <c r="A201" s="44" t="s">
        <v>10758</v>
      </c>
      <c r="B201" s="44" t="s">
        <v>11807</v>
      </c>
      <c r="C201" s="44" t="s">
        <v>11838</v>
      </c>
      <c r="D201" s="44" t="s">
        <v>11861</v>
      </c>
      <c r="E201" s="44" t="s">
        <v>11862</v>
      </c>
      <c r="F201" s="44" t="s">
        <v>11863</v>
      </c>
      <c r="G201" s="44" t="s">
        <v>11864</v>
      </c>
      <c r="H201" s="44" t="s">
        <v>38</v>
      </c>
      <c r="I201" s="44" t="s">
        <v>46</v>
      </c>
      <c r="J201" s="44" t="s">
        <v>46</v>
      </c>
      <c r="K201" s="44" t="s">
        <v>46</v>
      </c>
      <c r="L201" s="44" t="s">
        <v>11865</v>
      </c>
      <c r="M201" s="44" t="s">
        <v>11866</v>
      </c>
      <c r="N201" s="44" t="s">
        <v>44</v>
      </c>
      <c r="O201" s="44">
        <v>490</v>
      </c>
      <c r="P201" s="44">
        <v>349</v>
      </c>
      <c r="Q201" s="44" t="s">
        <v>46</v>
      </c>
      <c r="R201" s="44" t="s">
        <v>46</v>
      </c>
      <c r="S201" s="44" t="s">
        <v>46</v>
      </c>
      <c r="T201" s="44" t="s">
        <v>11867</v>
      </c>
      <c r="U201" s="44" t="s">
        <v>46</v>
      </c>
      <c r="V201" s="44" t="s">
        <v>46</v>
      </c>
      <c r="W201" s="44" t="s">
        <v>71</v>
      </c>
      <c r="X201" s="44" t="s">
        <v>11860</v>
      </c>
      <c r="Y201" s="44" t="s">
        <v>11846</v>
      </c>
      <c r="Z201" s="44" t="s">
        <v>46</v>
      </c>
      <c r="AA201" s="44" t="s">
        <v>46</v>
      </c>
      <c r="AB201" s="44" t="s">
        <v>46</v>
      </c>
      <c r="AC201" s="44" t="s">
        <v>46</v>
      </c>
      <c r="AD201" s="44" t="s">
        <v>46</v>
      </c>
    </row>
    <row r="202" spans="1:30">
      <c r="A202" s="44" t="s">
        <v>10758</v>
      </c>
      <c r="B202" s="44" t="s">
        <v>11807</v>
      </c>
      <c r="C202" s="44" t="s">
        <v>11808</v>
      </c>
      <c r="D202" s="44" t="s">
        <v>11868</v>
      </c>
      <c r="E202" s="44" t="s">
        <v>11869</v>
      </c>
      <c r="F202" s="44" t="s">
        <v>11870</v>
      </c>
      <c r="G202" s="44" t="s">
        <v>11871</v>
      </c>
      <c r="H202" s="44" t="s">
        <v>38</v>
      </c>
      <c r="I202" s="44" t="s">
        <v>46</v>
      </c>
      <c r="J202" s="44" t="s">
        <v>46</v>
      </c>
      <c r="K202" s="44" t="s">
        <v>46</v>
      </c>
      <c r="L202" s="44" t="s">
        <v>11872</v>
      </c>
      <c r="M202" s="44" t="s">
        <v>46</v>
      </c>
      <c r="N202" s="44" t="s">
        <v>44</v>
      </c>
      <c r="O202" s="44">
        <v>1190</v>
      </c>
      <c r="P202" s="44">
        <v>890</v>
      </c>
      <c r="Q202" s="44" t="s">
        <v>46</v>
      </c>
      <c r="R202" s="44" t="s">
        <v>46</v>
      </c>
      <c r="S202" s="44" t="s">
        <v>46</v>
      </c>
      <c r="T202" s="44" t="s">
        <v>11827</v>
      </c>
      <c r="U202" s="44" t="s">
        <v>46</v>
      </c>
      <c r="V202" s="44" t="s">
        <v>46</v>
      </c>
      <c r="W202" s="44" t="s">
        <v>71</v>
      </c>
      <c r="X202" s="44" t="s">
        <v>11828</v>
      </c>
      <c r="Y202" s="44" t="s">
        <v>11817</v>
      </c>
      <c r="Z202" s="44" t="s">
        <v>46</v>
      </c>
      <c r="AA202" s="44" t="s">
        <v>46</v>
      </c>
      <c r="AB202" s="44" t="s">
        <v>46</v>
      </c>
      <c r="AC202" s="44" t="s">
        <v>46</v>
      </c>
      <c r="AD202" s="44" t="s">
        <v>46</v>
      </c>
    </row>
    <row r="203" spans="1:30">
      <c r="A203" s="44" t="s">
        <v>10758</v>
      </c>
      <c r="B203" s="44" t="s">
        <v>11807</v>
      </c>
      <c r="C203" s="44" t="s">
        <v>11808</v>
      </c>
      <c r="D203" s="44" t="s">
        <v>11873</v>
      </c>
      <c r="E203" s="44" t="s">
        <v>11874</v>
      </c>
      <c r="F203" s="44" t="s">
        <v>11875</v>
      </c>
      <c r="G203" s="44" t="s">
        <v>11876</v>
      </c>
      <c r="H203" s="44" t="s">
        <v>38</v>
      </c>
      <c r="I203" s="44" t="s">
        <v>46</v>
      </c>
      <c r="J203" s="44" t="s">
        <v>46</v>
      </c>
      <c r="K203" s="44" t="s">
        <v>46</v>
      </c>
      <c r="L203" s="44" t="s">
        <v>11872</v>
      </c>
      <c r="M203" s="44" t="s">
        <v>46</v>
      </c>
      <c r="N203" s="44" t="s">
        <v>44</v>
      </c>
      <c r="O203" s="44">
        <v>1190</v>
      </c>
      <c r="P203" s="44">
        <v>890</v>
      </c>
      <c r="Q203" s="44" t="s">
        <v>46</v>
      </c>
      <c r="R203" s="44" t="s">
        <v>46</v>
      </c>
      <c r="S203" s="44" t="s">
        <v>46</v>
      </c>
      <c r="T203" s="44" t="s">
        <v>11827</v>
      </c>
      <c r="U203" s="44" t="s">
        <v>46</v>
      </c>
      <c r="V203" s="44" t="s">
        <v>46</v>
      </c>
      <c r="W203" s="44" t="s">
        <v>71</v>
      </c>
      <c r="X203" s="44" t="s">
        <v>11828</v>
      </c>
      <c r="Y203" s="44" t="s">
        <v>11817</v>
      </c>
      <c r="Z203" s="44" t="s">
        <v>46</v>
      </c>
      <c r="AA203" s="44" t="s">
        <v>46</v>
      </c>
      <c r="AB203" s="44" t="s">
        <v>46</v>
      </c>
      <c r="AC203" s="44" t="s">
        <v>46</v>
      </c>
      <c r="AD203" s="44" t="s">
        <v>46</v>
      </c>
    </row>
    <row r="204" spans="1:30">
      <c r="A204" s="44" t="s">
        <v>10758</v>
      </c>
      <c r="B204" s="44" t="s">
        <v>11807</v>
      </c>
      <c r="C204" s="44" t="s">
        <v>11808</v>
      </c>
      <c r="D204" s="44" t="s">
        <v>11877</v>
      </c>
      <c r="E204" s="44" t="s">
        <v>11878</v>
      </c>
      <c r="F204" s="44" t="s">
        <v>11879</v>
      </c>
      <c r="G204" s="44" t="s">
        <v>11880</v>
      </c>
      <c r="H204" s="44" t="s">
        <v>38</v>
      </c>
      <c r="I204" s="44" t="s">
        <v>46</v>
      </c>
      <c r="J204" s="44" t="s">
        <v>46</v>
      </c>
      <c r="K204" s="44" t="s">
        <v>46</v>
      </c>
      <c r="L204" s="44" t="s">
        <v>11872</v>
      </c>
      <c r="M204" s="44" t="s">
        <v>46</v>
      </c>
      <c r="N204" s="44" t="s">
        <v>44</v>
      </c>
      <c r="O204" s="44">
        <v>1190</v>
      </c>
      <c r="P204" s="44">
        <v>890</v>
      </c>
      <c r="Q204" s="44" t="s">
        <v>46</v>
      </c>
      <c r="R204" s="44" t="s">
        <v>46</v>
      </c>
      <c r="S204" s="44" t="s">
        <v>46</v>
      </c>
      <c r="T204" s="44" t="s">
        <v>11827</v>
      </c>
      <c r="U204" s="44" t="s">
        <v>46</v>
      </c>
      <c r="V204" s="44" t="s">
        <v>46</v>
      </c>
      <c r="W204" s="44" t="s">
        <v>71</v>
      </c>
      <c r="X204" s="44" t="s">
        <v>11828</v>
      </c>
      <c r="Y204" s="44" t="s">
        <v>11817</v>
      </c>
      <c r="Z204" s="44" t="s">
        <v>46</v>
      </c>
      <c r="AA204" s="44" t="s">
        <v>46</v>
      </c>
      <c r="AB204" s="44" t="s">
        <v>46</v>
      </c>
      <c r="AC204" s="44" t="s">
        <v>46</v>
      </c>
      <c r="AD204" s="44" t="s">
        <v>46</v>
      </c>
    </row>
    <row r="205" spans="1:30">
      <c r="A205" s="44" t="s">
        <v>10758</v>
      </c>
      <c r="B205" s="44" t="s">
        <v>11807</v>
      </c>
      <c r="C205" s="44" t="s">
        <v>11808</v>
      </c>
      <c r="D205" s="44" t="s">
        <v>11881</v>
      </c>
      <c r="E205" s="44" t="s">
        <v>11882</v>
      </c>
      <c r="F205" s="44" t="s">
        <v>11883</v>
      </c>
      <c r="G205" s="44" t="s">
        <v>11884</v>
      </c>
      <c r="H205" s="44" t="s">
        <v>38</v>
      </c>
      <c r="I205" s="44" t="s">
        <v>46</v>
      </c>
      <c r="J205" s="44" t="s">
        <v>46</v>
      </c>
      <c r="K205" s="44" t="s">
        <v>46</v>
      </c>
      <c r="L205" s="44" t="s">
        <v>11885</v>
      </c>
      <c r="M205" s="44" t="s">
        <v>46</v>
      </c>
      <c r="N205" s="44" t="s">
        <v>44</v>
      </c>
      <c r="O205" s="44">
        <v>1190</v>
      </c>
      <c r="P205" s="44">
        <v>890</v>
      </c>
      <c r="Q205" s="44" t="s">
        <v>46</v>
      </c>
      <c r="R205" s="44" t="s">
        <v>46</v>
      </c>
      <c r="S205" s="44" t="s">
        <v>46</v>
      </c>
      <c r="T205" s="44" t="s">
        <v>11827</v>
      </c>
      <c r="U205" s="44" t="s">
        <v>46</v>
      </c>
      <c r="V205" s="44" t="s">
        <v>46</v>
      </c>
      <c r="W205" s="44" t="s">
        <v>71</v>
      </c>
      <c r="X205" s="44" t="s">
        <v>11828</v>
      </c>
      <c r="Y205" s="44" t="s">
        <v>11817</v>
      </c>
      <c r="Z205" s="44" t="s">
        <v>46</v>
      </c>
      <c r="AA205" s="44" t="s">
        <v>46</v>
      </c>
      <c r="AB205" s="44" t="s">
        <v>46</v>
      </c>
      <c r="AC205" s="44" t="s">
        <v>46</v>
      </c>
      <c r="AD205" s="44" t="s">
        <v>46</v>
      </c>
    </row>
    <row r="206" spans="1:30">
      <c r="A206" s="44" t="s">
        <v>10758</v>
      </c>
      <c r="B206" s="44" t="s">
        <v>11807</v>
      </c>
      <c r="C206" s="44" t="s">
        <v>11808</v>
      </c>
      <c r="D206" s="44" t="s">
        <v>11886</v>
      </c>
      <c r="E206" s="44" t="s">
        <v>11887</v>
      </c>
      <c r="F206" s="44" t="s">
        <v>11888</v>
      </c>
      <c r="G206" s="44" t="s">
        <v>11889</v>
      </c>
      <c r="H206" s="44" t="s">
        <v>38</v>
      </c>
      <c r="I206" s="44" t="s">
        <v>46</v>
      </c>
      <c r="J206" s="44" t="s">
        <v>46</v>
      </c>
      <c r="K206" s="44" t="s">
        <v>46</v>
      </c>
      <c r="L206" s="44" t="s">
        <v>11885</v>
      </c>
      <c r="M206" s="44" t="s">
        <v>46</v>
      </c>
      <c r="N206" s="44" t="s">
        <v>44</v>
      </c>
      <c r="O206" s="44">
        <v>1190</v>
      </c>
      <c r="P206" s="44">
        <v>890</v>
      </c>
      <c r="Q206" s="44" t="s">
        <v>46</v>
      </c>
      <c r="R206" s="44" t="s">
        <v>46</v>
      </c>
      <c r="S206" s="44" t="s">
        <v>46</v>
      </c>
      <c r="T206" s="44" t="s">
        <v>11827</v>
      </c>
      <c r="U206" s="44" t="s">
        <v>46</v>
      </c>
      <c r="V206" s="44" t="s">
        <v>46</v>
      </c>
      <c r="W206" s="44" t="s">
        <v>71</v>
      </c>
      <c r="X206" s="44" t="s">
        <v>11828</v>
      </c>
      <c r="Y206" s="44" t="s">
        <v>11817</v>
      </c>
      <c r="Z206" s="44" t="s">
        <v>46</v>
      </c>
      <c r="AA206" s="44" t="s">
        <v>46</v>
      </c>
      <c r="AB206" s="44" t="s">
        <v>46</v>
      </c>
      <c r="AC206" s="44" t="s">
        <v>46</v>
      </c>
      <c r="AD206" s="44" t="s">
        <v>46</v>
      </c>
    </row>
    <row r="207" spans="1:30">
      <c r="A207" s="44" t="s">
        <v>10758</v>
      </c>
      <c r="B207" s="44" t="s">
        <v>11807</v>
      </c>
      <c r="C207" s="44" t="s">
        <v>11808</v>
      </c>
      <c r="D207" s="44" t="s">
        <v>11890</v>
      </c>
      <c r="E207" s="44" t="s">
        <v>11891</v>
      </c>
      <c r="F207" s="44" t="s">
        <v>11892</v>
      </c>
      <c r="G207" s="44" t="s">
        <v>11893</v>
      </c>
      <c r="H207" s="44" t="s">
        <v>38</v>
      </c>
      <c r="I207" s="44" t="s">
        <v>46</v>
      </c>
      <c r="J207" s="44" t="s">
        <v>46</v>
      </c>
      <c r="K207" s="44" t="s">
        <v>46</v>
      </c>
      <c r="L207" s="44" t="s">
        <v>11885</v>
      </c>
      <c r="M207" s="44" t="s">
        <v>46</v>
      </c>
      <c r="N207" s="44" t="s">
        <v>44</v>
      </c>
      <c r="O207" s="44">
        <v>1190</v>
      </c>
      <c r="P207" s="44">
        <v>890</v>
      </c>
      <c r="Q207" s="44" t="s">
        <v>46</v>
      </c>
      <c r="R207" s="44" t="s">
        <v>46</v>
      </c>
      <c r="S207" s="44" t="s">
        <v>46</v>
      </c>
      <c r="T207" s="44" t="s">
        <v>11827</v>
      </c>
      <c r="U207" s="44" t="s">
        <v>46</v>
      </c>
      <c r="V207" s="44" t="s">
        <v>46</v>
      </c>
      <c r="W207" s="44" t="s">
        <v>71</v>
      </c>
      <c r="X207" s="44" t="s">
        <v>11828</v>
      </c>
      <c r="Y207" s="44" t="s">
        <v>11817</v>
      </c>
      <c r="Z207" s="44" t="s">
        <v>46</v>
      </c>
      <c r="AA207" s="44" t="s">
        <v>46</v>
      </c>
      <c r="AB207" s="44" t="s">
        <v>46</v>
      </c>
      <c r="AC207" s="44" t="s">
        <v>46</v>
      </c>
      <c r="AD207" s="44" t="s">
        <v>46</v>
      </c>
    </row>
    <row r="208" spans="1:30">
      <c r="A208" s="44" t="s">
        <v>10758</v>
      </c>
      <c r="B208" s="44" t="s">
        <v>11807</v>
      </c>
      <c r="C208" s="44" t="s">
        <v>11808</v>
      </c>
      <c r="D208" s="44" t="s">
        <v>11894</v>
      </c>
      <c r="E208" s="44" t="s">
        <v>11895</v>
      </c>
      <c r="F208" s="44" t="s">
        <v>11896</v>
      </c>
      <c r="G208" s="44" t="s">
        <v>11897</v>
      </c>
      <c r="H208" s="44" t="s">
        <v>38</v>
      </c>
      <c r="I208" s="44" t="s">
        <v>46</v>
      </c>
      <c r="J208" s="44" t="s">
        <v>46</v>
      </c>
      <c r="K208" s="44" t="s">
        <v>46</v>
      </c>
      <c r="L208" s="44" t="s">
        <v>11898</v>
      </c>
      <c r="M208" s="44" t="s">
        <v>46</v>
      </c>
      <c r="N208" s="44" t="s">
        <v>44</v>
      </c>
      <c r="O208" s="44">
        <v>1290</v>
      </c>
      <c r="P208" s="44">
        <v>1090</v>
      </c>
      <c r="Q208" s="44" t="s">
        <v>46</v>
      </c>
      <c r="R208" s="44" t="s">
        <v>46</v>
      </c>
      <c r="S208" s="44" t="s">
        <v>46</v>
      </c>
      <c r="T208" s="44" t="s">
        <v>11899</v>
      </c>
      <c r="U208" s="44" t="s">
        <v>11900</v>
      </c>
      <c r="V208" s="44" t="s">
        <v>46</v>
      </c>
      <c r="W208" s="44" t="s">
        <v>71</v>
      </c>
      <c r="X208" s="44" t="s">
        <v>11860</v>
      </c>
      <c r="Y208" s="44" t="s">
        <v>11901</v>
      </c>
      <c r="Z208" s="44" t="s">
        <v>46</v>
      </c>
      <c r="AA208" s="44" t="s">
        <v>46</v>
      </c>
      <c r="AB208" s="44" t="s">
        <v>46</v>
      </c>
      <c r="AC208" s="44" t="s">
        <v>46</v>
      </c>
      <c r="AD208" s="44" t="s">
        <v>46</v>
      </c>
    </row>
    <row r="209" spans="1:30">
      <c r="A209" s="44" t="s">
        <v>10758</v>
      </c>
      <c r="B209" s="44" t="s">
        <v>11807</v>
      </c>
      <c r="C209" s="44" t="s">
        <v>11808</v>
      </c>
      <c r="D209" s="44" t="s">
        <v>11902</v>
      </c>
      <c r="E209" s="44" t="s">
        <v>11903</v>
      </c>
      <c r="F209" s="44" t="s">
        <v>11904</v>
      </c>
      <c r="G209" s="44" t="s">
        <v>11905</v>
      </c>
      <c r="H209" s="44" t="s">
        <v>38</v>
      </c>
      <c r="I209" s="44" t="s">
        <v>46</v>
      </c>
      <c r="J209" s="44" t="s">
        <v>46</v>
      </c>
      <c r="K209" s="44" t="s">
        <v>46</v>
      </c>
      <c r="L209" s="44" t="s">
        <v>11898</v>
      </c>
      <c r="M209" s="44" t="s">
        <v>46</v>
      </c>
      <c r="N209" s="44" t="s">
        <v>44</v>
      </c>
      <c r="O209" s="44">
        <v>1290</v>
      </c>
      <c r="P209" s="44">
        <v>1090</v>
      </c>
      <c r="Q209" s="44" t="s">
        <v>46</v>
      </c>
      <c r="R209" s="44" t="s">
        <v>46</v>
      </c>
      <c r="S209" s="44" t="s">
        <v>46</v>
      </c>
      <c r="T209" s="44" t="s">
        <v>11899</v>
      </c>
      <c r="U209" s="44" t="s">
        <v>11900</v>
      </c>
      <c r="V209" s="44" t="s">
        <v>46</v>
      </c>
      <c r="W209" s="44" t="s">
        <v>71</v>
      </c>
      <c r="X209" s="44" t="s">
        <v>11860</v>
      </c>
      <c r="Y209" s="44" t="s">
        <v>11901</v>
      </c>
      <c r="Z209" s="44" t="s">
        <v>46</v>
      </c>
      <c r="AA209" s="44" t="s">
        <v>46</v>
      </c>
      <c r="AB209" s="44" t="s">
        <v>46</v>
      </c>
      <c r="AC209" s="44" t="s">
        <v>46</v>
      </c>
      <c r="AD209" s="44" t="s">
        <v>46</v>
      </c>
    </row>
    <row r="210" spans="1:30">
      <c r="A210" s="44" t="s">
        <v>10758</v>
      </c>
      <c r="B210" s="44" t="s">
        <v>11807</v>
      </c>
      <c r="C210" s="44" t="s">
        <v>11906</v>
      </c>
      <c r="D210" s="44" t="s">
        <v>11907</v>
      </c>
      <c r="E210" s="44" t="s">
        <v>11908</v>
      </c>
      <c r="F210" s="44" t="s">
        <v>11909</v>
      </c>
      <c r="G210" s="44" t="s">
        <v>11910</v>
      </c>
      <c r="H210" s="44" t="s">
        <v>38</v>
      </c>
      <c r="I210" s="44" t="s">
        <v>46</v>
      </c>
      <c r="J210" s="44" t="s">
        <v>46</v>
      </c>
      <c r="K210" s="44" t="s">
        <v>306</v>
      </c>
      <c r="L210" s="44" t="s">
        <v>11911</v>
      </c>
      <c r="M210" s="44" t="s">
        <v>11912</v>
      </c>
      <c r="N210" s="44" t="s">
        <v>44</v>
      </c>
      <c r="O210" s="44">
        <v>790</v>
      </c>
      <c r="P210" s="44">
        <v>790</v>
      </c>
      <c r="Q210" s="44" t="s">
        <v>46</v>
      </c>
      <c r="R210" s="44" t="s">
        <v>46</v>
      </c>
      <c r="S210" s="44" t="s">
        <v>46</v>
      </c>
      <c r="T210" s="44" t="s">
        <v>11827</v>
      </c>
      <c r="U210" s="44" t="s">
        <v>46</v>
      </c>
      <c r="V210" s="44" t="s">
        <v>46</v>
      </c>
      <c r="W210" s="44" t="s">
        <v>46</v>
      </c>
      <c r="X210" s="44" t="s">
        <v>10890</v>
      </c>
      <c r="Y210" s="44" t="s">
        <v>11913</v>
      </c>
      <c r="Z210" s="44" t="s">
        <v>46</v>
      </c>
      <c r="AA210" s="44" t="s">
        <v>46</v>
      </c>
      <c r="AB210" s="44" t="s">
        <v>46</v>
      </c>
      <c r="AC210" s="44" t="s">
        <v>46</v>
      </c>
      <c r="AD210" s="44" t="s">
        <v>46</v>
      </c>
    </row>
    <row r="211" spans="1:30">
      <c r="A211" s="44" t="s">
        <v>10758</v>
      </c>
      <c r="B211" s="44" t="s">
        <v>11807</v>
      </c>
      <c r="C211" s="44" t="s">
        <v>11906</v>
      </c>
      <c r="D211" s="44" t="s">
        <v>11914</v>
      </c>
      <c r="E211" s="44" t="s">
        <v>11915</v>
      </c>
      <c r="F211" s="44" t="s">
        <v>11916</v>
      </c>
      <c r="G211" s="44" t="s">
        <v>11917</v>
      </c>
      <c r="H211" s="44" t="s">
        <v>38</v>
      </c>
      <c r="I211" s="44" t="s">
        <v>46</v>
      </c>
      <c r="J211" s="44" t="s">
        <v>46</v>
      </c>
      <c r="K211" s="44" t="s">
        <v>863</v>
      </c>
      <c r="L211" s="44" t="s">
        <v>11911</v>
      </c>
      <c r="M211" s="44" t="s">
        <v>11912</v>
      </c>
      <c r="N211" s="44" t="s">
        <v>44</v>
      </c>
      <c r="O211" s="44">
        <v>790</v>
      </c>
      <c r="P211" s="44">
        <v>790</v>
      </c>
      <c r="Q211" s="44" t="s">
        <v>46</v>
      </c>
      <c r="R211" s="44" t="s">
        <v>46</v>
      </c>
      <c r="S211" s="44" t="s">
        <v>46</v>
      </c>
      <c r="T211" s="44" t="s">
        <v>11827</v>
      </c>
      <c r="U211" s="44" t="s">
        <v>46</v>
      </c>
      <c r="V211" s="44" t="s">
        <v>46</v>
      </c>
      <c r="W211" s="44" t="s">
        <v>46</v>
      </c>
      <c r="X211" s="44" t="s">
        <v>10890</v>
      </c>
      <c r="Y211" s="44" t="s">
        <v>11913</v>
      </c>
      <c r="Z211" s="44" t="s">
        <v>46</v>
      </c>
      <c r="AA211" s="44" t="s">
        <v>46</v>
      </c>
      <c r="AB211" s="44" t="s">
        <v>46</v>
      </c>
      <c r="AC211" s="44" t="s">
        <v>46</v>
      </c>
      <c r="AD211" s="44" t="s">
        <v>46</v>
      </c>
    </row>
    <row r="212" spans="1:30">
      <c r="A212" s="44" t="s">
        <v>10758</v>
      </c>
      <c r="B212" s="44" t="s">
        <v>11807</v>
      </c>
      <c r="C212" s="44" t="s">
        <v>11906</v>
      </c>
      <c r="D212" s="44" t="s">
        <v>11918</v>
      </c>
      <c r="E212" s="44" t="s">
        <v>11919</v>
      </c>
      <c r="F212" s="44" t="s">
        <v>11920</v>
      </c>
      <c r="G212" s="44" t="s">
        <v>11921</v>
      </c>
      <c r="H212" s="44" t="s">
        <v>38</v>
      </c>
      <c r="I212" s="44" t="s">
        <v>46</v>
      </c>
      <c r="J212" s="44" t="s">
        <v>46</v>
      </c>
      <c r="K212" s="44" t="s">
        <v>336</v>
      </c>
      <c r="L212" s="44" t="s">
        <v>11911</v>
      </c>
      <c r="M212" s="44" t="s">
        <v>11912</v>
      </c>
      <c r="N212" s="44" t="s">
        <v>44</v>
      </c>
      <c r="O212" s="44">
        <v>790</v>
      </c>
      <c r="P212" s="44">
        <v>790</v>
      </c>
      <c r="Q212" s="44" t="s">
        <v>46</v>
      </c>
      <c r="R212" s="44" t="s">
        <v>46</v>
      </c>
      <c r="S212" s="44" t="s">
        <v>46</v>
      </c>
      <c r="T212" s="44" t="s">
        <v>11827</v>
      </c>
      <c r="U212" s="44" t="s">
        <v>46</v>
      </c>
      <c r="V212" s="44" t="s">
        <v>46</v>
      </c>
      <c r="W212" s="44" t="s">
        <v>46</v>
      </c>
      <c r="X212" s="44" t="s">
        <v>10890</v>
      </c>
      <c r="Y212" s="44" t="s">
        <v>11913</v>
      </c>
      <c r="Z212" s="44" t="s">
        <v>46</v>
      </c>
      <c r="AA212" s="44" t="s">
        <v>46</v>
      </c>
      <c r="AB212" s="44" t="s">
        <v>46</v>
      </c>
      <c r="AC212" s="44" t="s">
        <v>46</v>
      </c>
      <c r="AD212" s="44" t="s">
        <v>46</v>
      </c>
    </row>
    <row r="213" spans="1:30">
      <c r="A213" s="44" t="s">
        <v>10758</v>
      </c>
      <c r="B213" s="44" t="s">
        <v>11807</v>
      </c>
      <c r="C213" s="44" t="s">
        <v>11906</v>
      </c>
      <c r="D213" s="44" t="s">
        <v>11922</v>
      </c>
      <c r="E213" s="44" t="s">
        <v>11923</v>
      </c>
      <c r="F213" s="44" t="s">
        <v>11924</v>
      </c>
      <c r="G213" s="44" t="s">
        <v>11925</v>
      </c>
      <c r="H213" s="44" t="s">
        <v>38</v>
      </c>
      <c r="I213" s="44" t="s">
        <v>46</v>
      </c>
      <c r="J213" s="44" t="s">
        <v>46</v>
      </c>
      <c r="K213" s="44" t="s">
        <v>11833</v>
      </c>
      <c r="L213" s="44" t="s">
        <v>11911</v>
      </c>
      <c r="M213" s="44" t="s">
        <v>11912</v>
      </c>
      <c r="N213" s="44" t="s">
        <v>44</v>
      </c>
      <c r="O213" s="44">
        <v>790</v>
      </c>
      <c r="P213" s="44">
        <v>790</v>
      </c>
      <c r="Q213" s="44" t="s">
        <v>46</v>
      </c>
      <c r="R213" s="44" t="s">
        <v>46</v>
      </c>
      <c r="S213" s="44" t="s">
        <v>46</v>
      </c>
      <c r="T213" s="44" t="s">
        <v>11827</v>
      </c>
      <c r="U213" s="44" t="s">
        <v>46</v>
      </c>
      <c r="V213" s="44" t="s">
        <v>46</v>
      </c>
      <c r="W213" s="44" t="s">
        <v>46</v>
      </c>
      <c r="X213" s="44" t="s">
        <v>10890</v>
      </c>
      <c r="Y213" s="44" t="s">
        <v>11913</v>
      </c>
      <c r="Z213" s="44" t="s">
        <v>46</v>
      </c>
      <c r="AA213" s="44" t="s">
        <v>46</v>
      </c>
      <c r="AB213" s="44" t="s">
        <v>46</v>
      </c>
      <c r="AC213" s="44" t="s">
        <v>46</v>
      </c>
      <c r="AD213" s="44" t="s">
        <v>46</v>
      </c>
    </row>
    <row r="214" spans="1:30">
      <c r="A214" s="44" t="s">
        <v>10758</v>
      </c>
      <c r="B214" s="44" t="s">
        <v>11807</v>
      </c>
      <c r="C214" s="44" t="s">
        <v>11906</v>
      </c>
      <c r="D214" s="44" t="s">
        <v>11926</v>
      </c>
      <c r="E214" s="44" t="s">
        <v>11927</v>
      </c>
      <c r="F214" s="44" t="s">
        <v>11928</v>
      </c>
      <c r="G214" s="44" t="s">
        <v>11929</v>
      </c>
      <c r="H214" s="44" t="s">
        <v>38</v>
      </c>
      <c r="I214" s="44" t="s">
        <v>46</v>
      </c>
      <c r="J214" s="44" t="s">
        <v>46</v>
      </c>
      <c r="K214" s="44" t="s">
        <v>2728</v>
      </c>
      <c r="L214" s="44" t="s">
        <v>11911</v>
      </c>
      <c r="M214" s="44" t="s">
        <v>11912</v>
      </c>
      <c r="N214" s="44" t="s">
        <v>44</v>
      </c>
      <c r="O214" s="44">
        <v>790</v>
      </c>
      <c r="P214" s="44">
        <v>790</v>
      </c>
      <c r="Q214" s="44" t="s">
        <v>46</v>
      </c>
      <c r="R214" s="44" t="s">
        <v>46</v>
      </c>
      <c r="S214" s="44" t="s">
        <v>46</v>
      </c>
      <c r="T214" s="44" t="s">
        <v>11827</v>
      </c>
      <c r="U214" s="44" t="s">
        <v>46</v>
      </c>
      <c r="V214" s="44" t="s">
        <v>46</v>
      </c>
      <c r="W214" s="44" t="s">
        <v>46</v>
      </c>
      <c r="X214" s="44" t="s">
        <v>10890</v>
      </c>
      <c r="Y214" s="44" t="s">
        <v>11913</v>
      </c>
      <c r="Z214" s="44" t="s">
        <v>46</v>
      </c>
      <c r="AA214" s="44" t="s">
        <v>46</v>
      </c>
      <c r="AB214" s="44" t="s">
        <v>46</v>
      </c>
      <c r="AC214" s="44" t="s">
        <v>46</v>
      </c>
      <c r="AD214" s="44" t="s">
        <v>46</v>
      </c>
    </row>
    <row r="215" spans="1:30">
      <c r="A215" s="44" t="s">
        <v>10758</v>
      </c>
      <c r="B215" s="44" t="s">
        <v>11807</v>
      </c>
      <c r="C215" s="44" t="s">
        <v>11808</v>
      </c>
      <c r="D215" s="44" t="s">
        <v>11930</v>
      </c>
      <c r="E215" s="44" t="s">
        <v>11931</v>
      </c>
      <c r="F215" s="44" t="s">
        <v>11932</v>
      </c>
      <c r="G215" s="44" t="s">
        <v>11933</v>
      </c>
      <c r="H215" s="44" t="s">
        <v>38</v>
      </c>
      <c r="I215" s="44" t="s">
        <v>46</v>
      </c>
      <c r="J215" s="44" t="s">
        <v>46</v>
      </c>
      <c r="K215" s="44" t="s">
        <v>306</v>
      </c>
      <c r="L215" s="44" t="s">
        <v>11934</v>
      </c>
      <c r="M215" s="44" t="s">
        <v>11935</v>
      </c>
      <c r="N215" s="44" t="s">
        <v>44</v>
      </c>
      <c r="O215" s="44">
        <v>1290</v>
      </c>
      <c r="P215" s="44">
        <v>1001</v>
      </c>
      <c r="Q215" s="44" t="s">
        <v>46</v>
      </c>
      <c r="R215" s="44" t="s">
        <v>46</v>
      </c>
      <c r="S215" s="44" t="s">
        <v>46</v>
      </c>
      <c r="T215" s="44" t="s">
        <v>11815</v>
      </c>
      <c r="U215" s="44" t="s">
        <v>11900</v>
      </c>
      <c r="V215" s="44" t="s">
        <v>46</v>
      </c>
      <c r="W215" s="44" t="s">
        <v>46</v>
      </c>
      <c r="X215" s="44" t="s">
        <v>11816</v>
      </c>
      <c r="Y215" s="44" t="s">
        <v>11817</v>
      </c>
      <c r="Z215" s="44" t="s">
        <v>46</v>
      </c>
      <c r="AA215" s="44" t="s">
        <v>46</v>
      </c>
      <c r="AB215" s="44" t="s">
        <v>46</v>
      </c>
      <c r="AC215" s="44" t="s">
        <v>46</v>
      </c>
      <c r="AD215" s="44" t="s">
        <v>46</v>
      </c>
    </row>
    <row r="216" spans="1:30">
      <c r="A216" s="44" t="s">
        <v>10758</v>
      </c>
      <c r="B216" s="44" t="s">
        <v>11807</v>
      </c>
      <c r="C216" s="44" t="s">
        <v>11808</v>
      </c>
      <c r="D216" s="44" t="s">
        <v>11936</v>
      </c>
      <c r="E216" s="44" t="s">
        <v>11937</v>
      </c>
      <c r="F216" s="44" t="s">
        <v>11938</v>
      </c>
      <c r="G216" s="44" t="s">
        <v>11939</v>
      </c>
      <c r="H216" s="44" t="s">
        <v>38</v>
      </c>
      <c r="I216" s="44" t="s">
        <v>46</v>
      </c>
      <c r="J216" s="44" t="s">
        <v>46</v>
      </c>
      <c r="K216" s="44" t="s">
        <v>11940</v>
      </c>
      <c r="L216" s="44" t="s">
        <v>11934</v>
      </c>
      <c r="M216" s="44" t="s">
        <v>11935</v>
      </c>
      <c r="N216" s="44" t="s">
        <v>44</v>
      </c>
      <c r="O216" s="44">
        <v>1290</v>
      </c>
      <c r="P216" s="44">
        <v>1001</v>
      </c>
      <c r="Q216" s="44" t="s">
        <v>46</v>
      </c>
      <c r="R216" s="44" t="s">
        <v>46</v>
      </c>
      <c r="S216" s="44" t="s">
        <v>46</v>
      </c>
      <c r="T216" s="44" t="s">
        <v>11815</v>
      </c>
      <c r="U216" s="44" t="s">
        <v>11900</v>
      </c>
      <c r="V216" s="44" t="s">
        <v>46</v>
      </c>
      <c r="W216" s="44" t="s">
        <v>46</v>
      </c>
      <c r="X216" s="44" t="s">
        <v>11816</v>
      </c>
      <c r="Y216" s="44" t="s">
        <v>11817</v>
      </c>
      <c r="Z216" s="44" t="s">
        <v>46</v>
      </c>
      <c r="AA216" s="44" t="s">
        <v>46</v>
      </c>
      <c r="AB216" s="44" t="s">
        <v>46</v>
      </c>
      <c r="AC216" s="44" t="s">
        <v>46</v>
      </c>
      <c r="AD216" s="44" t="s">
        <v>46</v>
      </c>
    </row>
    <row r="217" spans="1:30">
      <c r="A217" s="44" t="s">
        <v>10758</v>
      </c>
      <c r="B217" s="44" t="s">
        <v>11807</v>
      </c>
      <c r="C217" s="44" t="s">
        <v>11808</v>
      </c>
      <c r="D217" s="44" t="s">
        <v>11941</v>
      </c>
      <c r="E217" s="44" t="s">
        <v>11942</v>
      </c>
      <c r="F217" s="44" t="s">
        <v>11943</v>
      </c>
      <c r="G217" s="44" t="s">
        <v>11944</v>
      </c>
      <c r="H217" s="44" t="s">
        <v>38</v>
      </c>
      <c r="I217" s="44" t="s">
        <v>46</v>
      </c>
      <c r="J217" s="44" t="s">
        <v>46</v>
      </c>
      <c r="K217" s="44" t="s">
        <v>11940</v>
      </c>
      <c r="L217" s="44" t="s">
        <v>11934</v>
      </c>
      <c r="M217" s="44" t="s">
        <v>11935</v>
      </c>
      <c r="N217" s="44" t="s">
        <v>44</v>
      </c>
      <c r="O217" s="44">
        <v>1290</v>
      </c>
      <c r="P217" s="44">
        <v>1090</v>
      </c>
      <c r="Q217" s="44" t="s">
        <v>46</v>
      </c>
      <c r="R217" s="44" t="s">
        <v>46</v>
      </c>
      <c r="S217" s="44" t="s">
        <v>46</v>
      </c>
      <c r="T217" s="44" t="s">
        <v>11815</v>
      </c>
      <c r="U217" s="44" t="s">
        <v>11900</v>
      </c>
      <c r="V217" s="44" t="s">
        <v>46</v>
      </c>
      <c r="W217" s="44" t="s">
        <v>46</v>
      </c>
      <c r="X217" s="44" t="s">
        <v>11816</v>
      </c>
      <c r="Y217" s="44" t="s">
        <v>11817</v>
      </c>
      <c r="Z217" s="44" t="s">
        <v>46</v>
      </c>
      <c r="AA217" s="44" t="s">
        <v>46</v>
      </c>
      <c r="AB217" s="44" t="s">
        <v>46</v>
      </c>
      <c r="AC217" s="44" t="s">
        <v>46</v>
      </c>
      <c r="AD217" s="44" t="s">
        <v>46</v>
      </c>
    </row>
    <row r="218" spans="1:30">
      <c r="A218" s="44" t="s">
        <v>10758</v>
      </c>
      <c r="B218" s="44" t="s">
        <v>11807</v>
      </c>
      <c r="C218" s="44" t="s">
        <v>11808</v>
      </c>
      <c r="D218" s="44" t="s">
        <v>11945</v>
      </c>
      <c r="E218" s="44" t="s">
        <v>11946</v>
      </c>
      <c r="F218" s="44" t="s">
        <v>11947</v>
      </c>
      <c r="G218" s="44" t="s">
        <v>11948</v>
      </c>
      <c r="H218" s="44" t="s">
        <v>38</v>
      </c>
      <c r="I218" s="44" t="s">
        <v>46</v>
      </c>
      <c r="J218" s="44" t="s">
        <v>46</v>
      </c>
      <c r="K218" s="44" t="s">
        <v>11940</v>
      </c>
      <c r="L218" s="44" t="s">
        <v>11934</v>
      </c>
      <c r="M218" s="44" t="s">
        <v>11935</v>
      </c>
      <c r="N218" s="44" t="s">
        <v>44</v>
      </c>
      <c r="O218" s="44">
        <v>1290</v>
      </c>
      <c r="P218" s="44">
        <v>1090</v>
      </c>
      <c r="Q218" s="44" t="s">
        <v>46</v>
      </c>
      <c r="R218" s="44" t="s">
        <v>46</v>
      </c>
      <c r="S218" s="44" t="s">
        <v>46</v>
      </c>
      <c r="T218" s="44" t="s">
        <v>11815</v>
      </c>
      <c r="U218" s="44" t="s">
        <v>11900</v>
      </c>
      <c r="V218" s="44" t="s">
        <v>46</v>
      </c>
      <c r="W218" s="44" t="s">
        <v>46</v>
      </c>
      <c r="X218" s="44" t="s">
        <v>11816</v>
      </c>
      <c r="Y218" s="44" t="s">
        <v>11817</v>
      </c>
      <c r="Z218" s="44" t="s">
        <v>46</v>
      </c>
      <c r="AA218" s="44" t="s">
        <v>46</v>
      </c>
      <c r="AB218" s="44" t="s">
        <v>46</v>
      </c>
      <c r="AC218" s="44" t="s">
        <v>46</v>
      </c>
      <c r="AD218" s="44" t="s">
        <v>46</v>
      </c>
    </row>
    <row r="219" spans="1:30">
      <c r="A219" s="44" t="s">
        <v>10758</v>
      </c>
      <c r="B219" s="44" t="s">
        <v>11807</v>
      </c>
      <c r="C219" s="44" t="s">
        <v>11808</v>
      </c>
      <c r="D219" s="44" t="s">
        <v>11949</v>
      </c>
      <c r="E219" s="44" t="s">
        <v>11950</v>
      </c>
      <c r="F219" s="44" t="s">
        <v>11951</v>
      </c>
      <c r="G219" s="44" t="s">
        <v>11952</v>
      </c>
      <c r="H219" s="44" t="s">
        <v>38</v>
      </c>
      <c r="I219" s="44" t="s">
        <v>46</v>
      </c>
      <c r="J219" s="44" t="s">
        <v>46</v>
      </c>
      <c r="K219" s="44" t="s">
        <v>306</v>
      </c>
      <c r="L219" s="44" t="s">
        <v>11934</v>
      </c>
      <c r="M219" s="44" t="s">
        <v>11935</v>
      </c>
      <c r="N219" s="44" t="s">
        <v>44</v>
      </c>
      <c r="O219" s="44">
        <v>1290</v>
      </c>
      <c r="P219" s="44">
        <v>1090</v>
      </c>
      <c r="Q219" s="44" t="s">
        <v>46</v>
      </c>
      <c r="R219" s="44" t="s">
        <v>46</v>
      </c>
      <c r="S219" s="44" t="s">
        <v>46</v>
      </c>
      <c r="T219" s="44" t="s">
        <v>11815</v>
      </c>
      <c r="U219" s="44" t="s">
        <v>11900</v>
      </c>
      <c r="V219" s="44" t="s">
        <v>46</v>
      </c>
      <c r="W219" s="44" t="s">
        <v>46</v>
      </c>
      <c r="X219" s="44" t="s">
        <v>11816</v>
      </c>
      <c r="Y219" s="44" t="s">
        <v>11817</v>
      </c>
      <c r="Z219" s="44" t="s">
        <v>46</v>
      </c>
      <c r="AA219" s="44" t="s">
        <v>46</v>
      </c>
      <c r="AB219" s="44" t="s">
        <v>46</v>
      </c>
      <c r="AC219" s="44" t="s">
        <v>46</v>
      </c>
      <c r="AD219" s="44" t="s">
        <v>46</v>
      </c>
    </row>
    <row r="220" spans="1:30">
      <c r="A220" s="44" t="s">
        <v>10758</v>
      </c>
      <c r="B220" s="44" t="s">
        <v>11807</v>
      </c>
      <c r="C220" s="44" t="s">
        <v>11808</v>
      </c>
      <c r="D220" s="44" t="s">
        <v>11953</v>
      </c>
      <c r="E220" s="44" t="s">
        <v>11954</v>
      </c>
      <c r="F220" s="44" t="s">
        <v>11955</v>
      </c>
      <c r="G220" s="44" t="s">
        <v>11956</v>
      </c>
      <c r="H220" s="44" t="s">
        <v>38</v>
      </c>
      <c r="I220" s="44" t="s">
        <v>46</v>
      </c>
      <c r="J220" s="44" t="s">
        <v>46</v>
      </c>
      <c r="K220" s="44" t="s">
        <v>11940</v>
      </c>
      <c r="L220" s="44" t="s">
        <v>11934</v>
      </c>
      <c r="M220" s="44" t="s">
        <v>11935</v>
      </c>
      <c r="N220" s="44" t="s">
        <v>44</v>
      </c>
      <c r="O220" s="44">
        <v>1290</v>
      </c>
      <c r="P220" s="44">
        <v>1090</v>
      </c>
      <c r="Q220" s="44" t="s">
        <v>46</v>
      </c>
      <c r="R220" s="44" t="s">
        <v>46</v>
      </c>
      <c r="S220" s="44" t="s">
        <v>46</v>
      </c>
      <c r="T220" s="44" t="s">
        <v>11815</v>
      </c>
      <c r="U220" s="44" t="s">
        <v>11900</v>
      </c>
      <c r="V220" s="44" t="s">
        <v>46</v>
      </c>
      <c r="W220" s="44" t="s">
        <v>46</v>
      </c>
      <c r="X220" s="44" t="s">
        <v>11816</v>
      </c>
      <c r="Y220" s="44" t="s">
        <v>11817</v>
      </c>
      <c r="Z220" s="44" t="s">
        <v>46</v>
      </c>
      <c r="AA220" s="44" t="s">
        <v>46</v>
      </c>
      <c r="AB220" s="44" t="s">
        <v>46</v>
      </c>
      <c r="AC220" s="44" t="s">
        <v>46</v>
      </c>
      <c r="AD220" s="44" t="s">
        <v>46</v>
      </c>
    </row>
    <row r="221" spans="1:30">
      <c r="A221" s="44" t="s">
        <v>10758</v>
      </c>
      <c r="B221" s="44" t="s">
        <v>11807</v>
      </c>
      <c r="C221" s="44" t="s">
        <v>11808</v>
      </c>
      <c r="D221" s="44" t="s">
        <v>11957</v>
      </c>
      <c r="E221" s="44" t="s">
        <v>11958</v>
      </c>
      <c r="F221" s="44" t="s">
        <v>11959</v>
      </c>
      <c r="G221" s="44" t="s">
        <v>11960</v>
      </c>
      <c r="H221" s="44" t="s">
        <v>38</v>
      </c>
      <c r="I221" s="44" t="s">
        <v>46</v>
      </c>
      <c r="J221" s="44" t="s">
        <v>46</v>
      </c>
      <c r="K221" s="44" t="s">
        <v>11940</v>
      </c>
      <c r="L221" s="44" t="s">
        <v>11934</v>
      </c>
      <c r="M221" s="44" t="s">
        <v>11935</v>
      </c>
      <c r="N221" s="44" t="s">
        <v>44</v>
      </c>
      <c r="O221" s="44">
        <v>1290</v>
      </c>
      <c r="P221" s="44">
        <v>1090</v>
      </c>
      <c r="Q221" s="44" t="s">
        <v>46</v>
      </c>
      <c r="R221" s="44" t="s">
        <v>46</v>
      </c>
      <c r="S221" s="44" t="s">
        <v>46</v>
      </c>
      <c r="T221" s="44" t="s">
        <v>11815</v>
      </c>
      <c r="U221" s="44" t="s">
        <v>11900</v>
      </c>
      <c r="V221" s="44" t="s">
        <v>46</v>
      </c>
      <c r="W221" s="44" t="s">
        <v>46</v>
      </c>
      <c r="X221" s="44" t="s">
        <v>11816</v>
      </c>
      <c r="Y221" s="44" t="s">
        <v>11817</v>
      </c>
      <c r="Z221" s="44" t="s">
        <v>46</v>
      </c>
      <c r="AA221" s="44" t="s">
        <v>46</v>
      </c>
      <c r="AB221" s="44" t="s">
        <v>46</v>
      </c>
      <c r="AC221" s="44" t="s">
        <v>46</v>
      </c>
      <c r="AD221" s="44" t="s">
        <v>46</v>
      </c>
    </row>
    <row r="222" spans="1:30">
      <c r="A222" s="44" t="s">
        <v>10758</v>
      </c>
      <c r="B222" s="44" t="s">
        <v>11807</v>
      </c>
      <c r="C222" s="44" t="s">
        <v>11808</v>
      </c>
      <c r="D222" s="44" t="s">
        <v>11961</v>
      </c>
      <c r="E222" s="44" t="s">
        <v>11962</v>
      </c>
      <c r="F222" s="44" t="s">
        <v>11963</v>
      </c>
      <c r="G222" s="44" t="s">
        <v>11964</v>
      </c>
      <c r="H222" s="44" t="s">
        <v>38</v>
      </c>
      <c r="I222" s="44" t="s">
        <v>46</v>
      </c>
      <c r="J222" s="44" t="s">
        <v>46</v>
      </c>
      <c r="K222" s="44" t="s">
        <v>306</v>
      </c>
      <c r="L222" s="44" t="s">
        <v>46</v>
      </c>
      <c r="M222" s="44" t="s">
        <v>11965</v>
      </c>
      <c r="N222" s="44" t="s">
        <v>44</v>
      </c>
      <c r="O222" s="44">
        <v>890</v>
      </c>
      <c r="P222" s="44">
        <v>680</v>
      </c>
      <c r="Q222" s="44" t="s">
        <v>46</v>
      </c>
      <c r="R222" s="44" t="s">
        <v>46</v>
      </c>
      <c r="S222" s="44" t="s">
        <v>46</v>
      </c>
      <c r="T222" s="44" t="s">
        <v>11966</v>
      </c>
      <c r="U222" s="44" t="s">
        <v>46</v>
      </c>
      <c r="V222" s="44" t="s">
        <v>11967</v>
      </c>
      <c r="W222" s="44" t="s">
        <v>71</v>
      </c>
      <c r="X222" s="44" t="s">
        <v>11968</v>
      </c>
      <c r="Y222" s="44" t="s">
        <v>11913</v>
      </c>
      <c r="Z222" s="44">
        <v>0</v>
      </c>
      <c r="AA222" s="44" t="s">
        <v>46</v>
      </c>
      <c r="AB222" s="44" t="s">
        <v>46</v>
      </c>
      <c r="AC222" s="44" t="s">
        <v>46</v>
      </c>
      <c r="AD222" s="44" t="s">
        <v>46</v>
      </c>
    </row>
    <row r="223" spans="1:30">
      <c r="A223" s="44" t="s">
        <v>10758</v>
      </c>
      <c r="B223" s="44" t="s">
        <v>11807</v>
      </c>
      <c r="C223" s="44" t="s">
        <v>11808</v>
      </c>
      <c r="D223" s="44" t="s">
        <v>11969</v>
      </c>
      <c r="E223" s="44" t="s">
        <v>11970</v>
      </c>
      <c r="F223" s="44" t="s">
        <v>11971</v>
      </c>
      <c r="G223" s="44" t="s">
        <v>11972</v>
      </c>
      <c r="H223" s="44" t="s">
        <v>38</v>
      </c>
      <c r="I223" s="44" t="s">
        <v>46</v>
      </c>
      <c r="J223" s="44" t="s">
        <v>46</v>
      </c>
      <c r="K223" s="44" t="s">
        <v>11940</v>
      </c>
      <c r="L223" s="44" t="s">
        <v>46</v>
      </c>
      <c r="M223" s="44" t="s">
        <v>11965</v>
      </c>
      <c r="N223" s="44" t="s">
        <v>44</v>
      </c>
      <c r="O223" s="44">
        <v>890</v>
      </c>
      <c r="P223" s="44">
        <v>680</v>
      </c>
      <c r="Q223" s="44" t="s">
        <v>46</v>
      </c>
      <c r="R223" s="44" t="s">
        <v>46</v>
      </c>
      <c r="S223" s="44" t="s">
        <v>46</v>
      </c>
      <c r="T223" s="44" t="s">
        <v>11973</v>
      </c>
      <c r="U223" s="44" t="s">
        <v>46</v>
      </c>
      <c r="V223" s="44" t="s">
        <v>11967</v>
      </c>
      <c r="W223" s="44" t="s">
        <v>71</v>
      </c>
      <c r="X223" s="44" t="s">
        <v>11968</v>
      </c>
      <c r="Y223" s="44" t="s">
        <v>11913</v>
      </c>
      <c r="Z223" s="44">
        <v>0</v>
      </c>
      <c r="AA223" s="44" t="s">
        <v>46</v>
      </c>
      <c r="AB223" s="44" t="s">
        <v>46</v>
      </c>
      <c r="AC223" s="44" t="s">
        <v>46</v>
      </c>
      <c r="AD223" s="44" t="s">
        <v>46</v>
      </c>
    </row>
    <row r="224" spans="1:30">
      <c r="A224" s="44" t="s">
        <v>10758</v>
      </c>
      <c r="B224" s="44" t="s">
        <v>11807</v>
      </c>
      <c r="C224" s="44" t="s">
        <v>11808</v>
      </c>
      <c r="D224" s="44" t="s">
        <v>11974</v>
      </c>
      <c r="E224" s="44" t="s">
        <v>11975</v>
      </c>
      <c r="F224" s="44" t="s">
        <v>11976</v>
      </c>
      <c r="G224" s="44" t="s">
        <v>11977</v>
      </c>
      <c r="H224" s="44" t="s">
        <v>38</v>
      </c>
      <c r="I224" s="44" t="s">
        <v>46</v>
      </c>
      <c r="J224" s="44" t="s">
        <v>46</v>
      </c>
      <c r="K224" s="44" t="s">
        <v>11833</v>
      </c>
      <c r="L224" s="44" t="s">
        <v>46</v>
      </c>
      <c r="M224" s="44" t="s">
        <v>11965</v>
      </c>
      <c r="N224" s="44" t="s">
        <v>44</v>
      </c>
      <c r="O224" s="44">
        <v>890</v>
      </c>
      <c r="P224" s="44">
        <v>680</v>
      </c>
      <c r="Q224" s="44" t="s">
        <v>46</v>
      </c>
      <c r="R224" s="44" t="s">
        <v>46</v>
      </c>
      <c r="S224" s="44" t="s">
        <v>46</v>
      </c>
      <c r="T224" s="44" t="s">
        <v>11973</v>
      </c>
      <c r="U224" s="44" t="s">
        <v>46</v>
      </c>
      <c r="V224" s="44" t="s">
        <v>11967</v>
      </c>
      <c r="W224" s="44" t="s">
        <v>71</v>
      </c>
      <c r="X224" s="44" t="s">
        <v>11968</v>
      </c>
      <c r="Y224" s="44" t="s">
        <v>11913</v>
      </c>
      <c r="Z224" s="44">
        <v>0</v>
      </c>
      <c r="AA224" s="44" t="s">
        <v>46</v>
      </c>
      <c r="AB224" s="44" t="s">
        <v>46</v>
      </c>
      <c r="AC224" s="44" t="s">
        <v>46</v>
      </c>
      <c r="AD224" s="44" t="s">
        <v>46</v>
      </c>
    </row>
    <row r="225" spans="1:30">
      <c r="A225" s="44" t="s">
        <v>10758</v>
      </c>
      <c r="B225" s="44" t="s">
        <v>11807</v>
      </c>
      <c r="C225" s="44" t="s">
        <v>11808</v>
      </c>
      <c r="D225" s="44" t="s">
        <v>11978</v>
      </c>
      <c r="E225" s="44" t="s">
        <v>11979</v>
      </c>
      <c r="F225" s="44" t="s">
        <v>11980</v>
      </c>
      <c r="G225" s="44" t="s">
        <v>11981</v>
      </c>
      <c r="H225" s="44" t="s">
        <v>38</v>
      </c>
      <c r="I225" s="44" t="s">
        <v>46</v>
      </c>
      <c r="J225" s="44" t="s">
        <v>46</v>
      </c>
      <c r="K225" s="44" t="s">
        <v>2753</v>
      </c>
      <c r="L225" s="44" t="s">
        <v>46</v>
      </c>
      <c r="M225" s="44" t="s">
        <v>11965</v>
      </c>
      <c r="N225" s="44" t="s">
        <v>44</v>
      </c>
      <c r="O225" s="44">
        <v>1780</v>
      </c>
      <c r="P225" s="44">
        <v>1180</v>
      </c>
      <c r="Q225" s="44" t="s">
        <v>46</v>
      </c>
      <c r="R225" s="44" t="s">
        <v>46</v>
      </c>
      <c r="S225" s="44" t="s">
        <v>46</v>
      </c>
      <c r="T225" s="44" t="s">
        <v>11966</v>
      </c>
      <c r="U225" s="44" t="s">
        <v>46</v>
      </c>
      <c r="V225" s="44" t="s">
        <v>11982</v>
      </c>
      <c r="W225" s="44" t="s">
        <v>71</v>
      </c>
      <c r="X225" s="44" t="s">
        <v>11983</v>
      </c>
      <c r="Y225" s="44" t="s">
        <v>11913</v>
      </c>
      <c r="Z225" s="44">
        <v>0</v>
      </c>
      <c r="AA225" s="44" t="s">
        <v>46</v>
      </c>
      <c r="AB225" s="44" t="s">
        <v>46</v>
      </c>
      <c r="AC225" s="44" t="s">
        <v>46</v>
      </c>
      <c r="AD225" s="44" t="s">
        <v>46</v>
      </c>
    </row>
    <row r="226" spans="1:30">
      <c r="A226" s="44" t="s">
        <v>10758</v>
      </c>
      <c r="B226" s="44" t="s">
        <v>11807</v>
      </c>
      <c r="C226" s="44" t="s">
        <v>11808</v>
      </c>
      <c r="D226" s="44" t="s">
        <v>11984</v>
      </c>
      <c r="E226" s="44" t="s">
        <v>11985</v>
      </c>
      <c r="F226" s="44" t="s">
        <v>11986</v>
      </c>
      <c r="G226" s="44" t="s">
        <v>11987</v>
      </c>
      <c r="H226" s="44" t="s">
        <v>38</v>
      </c>
      <c r="I226" s="44" t="s">
        <v>46</v>
      </c>
      <c r="J226" s="44" t="s">
        <v>46</v>
      </c>
      <c r="K226" s="44" t="s">
        <v>11940</v>
      </c>
      <c r="L226" s="44" t="s">
        <v>46</v>
      </c>
      <c r="M226" s="44" t="s">
        <v>11965</v>
      </c>
      <c r="N226" s="44" t="s">
        <v>44</v>
      </c>
      <c r="O226" s="44">
        <v>1780</v>
      </c>
      <c r="P226" s="44">
        <v>1180</v>
      </c>
      <c r="Q226" s="44" t="s">
        <v>46</v>
      </c>
      <c r="R226" s="44" t="s">
        <v>46</v>
      </c>
      <c r="S226" s="44" t="s">
        <v>46</v>
      </c>
      <c r="T226" s="44" t="s">
        <v>11966</v>
      </c>
      <c r="U226" s="44" t="s">
        <v>46</v>
      </c>
      <c r="V226" s="44" t="s">
        <v>11982</v>
      </c>
      <c r="W226" s="44" t="s">
        <v>71</v>
      </c>
      <c r="X226" s="44" t="s">
        <v>11983</v>
      </c>
      <c r="Y226" s="44" t="s">
        <v>11913</v>
      </c>
      <c r="Z226" s="44">
        <v>0</v>
      </c>
      <c r="AA226" s="44" t="s">
        <v>46</v>
      </c>
      <c r="AB226" s="44" t="s">
        <v>46</v>
      </c>
      <c r="AC226" s="44" t="s">
        <v>46</v>
      </c>
      <c r="AD226" s="44" t="s">
        <v>46</v>
      </c>
    </row>
    <row r="227" spans="1:30">
      <c r="A227" s="44" t="s">
        <v>10758</v>
      </c>
      <c r="B227" s="44" t="s">
        <v>11807</v>
      </c>
      <c r="C227" s="44" t="s">
        <v>11808</v>
      </c>
      <c r="D227" s="44" t="s">
        <v>11988</v>
      </c>
      <c r="E227" s="44" t="s">
        <v>11989</v>
      </c>
      <c r="F227" s="44" t="s">
        <v>11990</v>
      </c>
      <c r="G227" s="44" t="s">
        <v>11991</v>
      </c>
      <c r="H227" s="44" t="s">
        <v>38</v>
      </c>
      <c r="I227" s="44" t="s">
        <v>46</v>
      </c>
      <c r="J227" s="44" t="s">
        <v>46</v>
      </c>
      <c r="K227" s="44" t="s">
        <v>11833</v>
      </c>
      <c r="L227" s="44" t="s">
        <v>46</v>
      </c>
      <c r="M227" s="44" t="s">
        <v>11965</v>
      </c>
      <c r="N227" s="44" t="s">
        <v>44</v>
      </c>
      <c r="O227" s="44">
        <v>1780</v>
      </c>
      <c r="P227" s="44">
        <v>1180</v>
      </c>
      <c r="Q227" s="44" t="s">
        <v>46</v>
      </c>
      <c r="R227" s="44" t="s">
        <v>46</v>
      </c>
      <c r="S227" s="44" t="s">
        <v>46</v>
      </c>
      <c r="T227" s="44" t="s">
        <v>11992</v>
      </c>
      <c r="U227" s="44" t="s">
        <v>46</v>
      </c>
      <c r="V227" s="44" t="s">
        <v>11982</v>
      </c>
      <c r="W227" s="44" t="s">
        <v>71</v>
      </c>
      <c r="X227" s="44" t="s">
        <v>11983</v>
      </c>
      <c r="Y227" s="44" t="s">
        <v>11913</v>
      </c>
      <c r="Z227" s="44">
        <v>0</v>
      </c>
      <c r="AA227" s="44" t="s">
        <v>46</v>
      </c>
      <c r="AB227" s="44" t="s">
        <v>46</v>
      </c>
      <c r="AC227" s="44" t="s">
        <v>46</v>
      </c>
      <c r="AD227" s="44" t="s">
        <v>46</v>
      </c>
    </row>
    <row r="228" spans="1:30">
      <c r="A228" s="44" t="s">
        <v>10758</v>
      </c>
      <c r="B228" s="44" t="s">
        <v>3801</v>
      </c>
      <c r="C228" s="44" t="s">
        <v>3802</v>
      </c>
      <c r="D228" s="44" t="s">
        <v>11993</v>
      </c>
      <c r="E228" s="44" t="s">
        <v>11994</v>
      </c>
      <c r="F228" s="44" t="s">
        <v>11995</v>
      </c>
      <c r="G228" s="44" t="s">
        <v>11996</v>
      </c>
      <c r="H228" s="44" t="s">
        <v>38</v>
      </c>
      <c r="I228" s="44" t="s">
        <v>11997</v>
      </c>
      <c r="J228" s="44" t="s">
        <v>46</v>
      </c>
      <c r="K228" s="44" t="s">
        <v>6052</v>
      </c>
      <c r="L228" s="44" t="s">
        <v>11998</v>
      </c>
      <c r="M228" s="44" t="s">
        <v>46</v>
      </c>
      <c r="N228" s="44" t="s">
        <v>44</v>
      </c>
      <c r="O228" s="44">
        <v>4980</v>
      </c>
      <c r="P228" s="44">
        <v>3680</v>
      </c>
      <c r="Q228" s="44" t="s">
        <v>11999</v>
      </c>
      <c r="R228" s="44" t="s">
        <v>46</v>
      </c>
      <c r="S228" s="44" t="s">
        <v>46</v>
      </c>
      <c r="T228" s="44" t="s">
        <v>12000</v>
      </c>
      <c r="U228" s="44" t="s">
        <v>10908</v>
      </c>
      <c r="V228" s="44" t="s">
        <v>2184</v>
      </c>
      <c r="W228" s="44" t="s">
        <v>56</v>
      </c>
      <c r="X228" s="44" t="s">
        <v>11722</v>
      </c>
      <c r="Y228" s="44" t="s">
        <v>12001</v>
      </c>
      <c r="Z228" s="44" t="s">
        <v>46</v>
      </c>
      <c r="AA228" s="44" t="s">
        <v>46</v>
      </c>
      <c r="AB228" s="44" t="s">
        <v>46</v>
      </c>
      <c r="AC228" s="44" t="s">
        <v>46</v>
      </c>
      <c r="AD228" s="44" t="s">
        <v>46</v>
      </c>
    </row>
    <row r="229" spans="1:30">
      <c r="A229" s="44" t="s">
        <v>10758</v>
      </c>
      <c r="B229" s="44" t="s">
        <v>3801</v>
      </c>
      <c r="C229" s="44" t="s">
        <v>3802</v>
      </c>
      <c r="D229" s="44" t="s">
        <v>12002</v>
      </c>
      <c r="E229" s="44" t="s">
        <v>12003</v>
      </c>
      <c r="F229" s="44" t="s">
        <v>12004</v>
      </c>
      <c r="G229" s="44" t="s">
        <v>12005</v>
      </c>
      <c r="H229" s="44" t="s">
        <v>38</v>
      </c>
      <c r="I229" s="44" t="s">
        <v>12006</v>
      </c>
      <c r="J229" s="44" t="s">
        <v>46</v>
      </c>
      <c r="K229" s="44" t="s">
        <v>12007</v>
      </c>
      <c r="L229" s="44" t="s">
        <v>11998</v>
      </c>
      <c r="M229" s="44" t="s">
        <v>46</v>
      </c>
      <c r="N229" s="44" t="s">
        <v>44</v>
      </c>
      <c r="O229" s="44">
        <v>4980</v>
      </c>
      <c r="P229" s="44">
        <v>3680</v>
      </c>
      <c r="Q229" s="44" t="s">
        <v>11999</v>
      </c>
      <c r="R229" s="44" t="s">
        <v>46</v>
      </c>
      <c r="S229" s="44" t="s">
        <v>46</v>
      </c>
      <c r="T229" s="44" t="s">
        <v>12000</v>
      </c>
      <c r="U229" s="44" t="s">
        <v>10908</v>
      </c>
      <c r="V229" s="44" t="s">
        <v>2184</v>
      </c>
      <c r="W229" s="44" t="s">
        <v>56</v>
      </c>
      <c r="X229" s="44" t="s">
        <v>11722</v>
      </c>
      <c r="Y229" s="44" t="s">
        <v>12001</v>
      </c>
      <c r="Z229" s="44" t="s">
        <v>46</v>
      </c>
      <c r="AA229" s="44" t="s">
        <v>46</v>
      </c>
      <c r="AB229" s="44" t="s">
        <v>46</v>
      </c>
      <c r="AC229" s="44" t="s">
        <v>46</v>
      </c>
      <c r="AD229" s="44" t="s">
        <v>46</v>
      </c>
    </row>
    <row r="230" spans="1:30">
      <c r="A230" s="44" t="s">
        <v>10758</v>
      </c>
      <c r="B230" s="44" t="s">
        <v>3801</v>
      </c>
      <c r="C230" s="44" t="s">
        <v>3802</v>
      </c>
      <c r="D230" s="44" t="s">
        <v>12008</v>
      </c>
      <c r="E230" s="44" t="s">
        <v>12009</v>
      </c>
      <c r="F230" s="44" t="s">
        <v>12010</v>
      </c>
      <c r="G230" s="44" t="s">
        <v>12011</v>
      </c>
      <c r="H230" s="44" t="s">
        <v>38</v>
      </c>
      <c r="I230" s="44" t="s">
        <v>12006</v>
      </c>
      <c r="J230" s="44" t="s">
        <v>46</v>
      </c>
      <c r="K230" s="44" t="s">
        <v>12012</v>
      </c>
      <c r="L230" s="44" t="s">
        <v>11998</v>
      </c>
      <c r="M230" s="44" t="s">
        <v>46</v>
      </c>
      <c r="N230" s="44" t="s">
        <v>44</v>
      </c>
      <c r="O230" s="44">
        <v>4980</v>
      </c>
      <c r="P230" s="44">
        <v>3680</v>
      </c>
      <c r="Q230" s="44" t="s">
        <v>11999</v>
      </c>
      <c r="R230" s="44" t="s">
        <v>46</v>
      </c>
      <c r="S230" s="44" t="s">
        <v>46</v>
      </c>
      <c r="T230" s="44" t="s">
        <v>12000</v>
      </c>
      <c r="U230" s="44" t="s">
        <v>10908</v>
      </c>
      <c r="V230" s="44" t="s">
        <v>2184</v>
      </c>
      <c r="W230" s="44" t="s">
        <v>56</v>
      </c>
      <c r="X230" s="44" t="s">
        <v>11722</v>
      </c>
      <c r="Y230" s="44" t="s">
        <v>12001</v>
      </c>
      <c r="Z230" s="44" t="s">
        <v>46</v>
      </c>
      <c r="AA230" s="44" t="s">
        <v>46</v>
      </c>
      <c r="AB230" s="44" t="s">
        <v>46</v>
      </c>
      <c r="AC230" s="44" t="s">
        <v>46</v>
      </c>
      <c r="AD230" s="44" t="s">
        <v>46</v>
      </c>
    </row>
    <row r="231" spans="1:30">
      <c r="A231" s="44" t="s">
        <v>10758</v>
      </c>
      <c r="B231" s="44" t="s">
        <v>3801</v>
      </c>
      <c r="C231" s="44" t="s">
        <v>3802</v>
      </c>
      <c r="D231" s="44" t="s">
        <v>12013</v>
      </c>
      <c r="E231" s="44" t="s">
        <v>12014</v>
      </c>
      <c r="F231" s="44" t="s">
        <v>12015</v>
      </c>
      <c r="G231" s="44" t="s">
        <v>12016</v>
      </c>
      <c r="H231" s="44" t="s">
        <v>38</v>
      </c>
      <c r="I231" s="44" t="s">
        <v>12006</v>
      </c>
      <c r="J231" s="44" t="s">
        <v>46</v>
      </c>
      <c r="K231" s="44" t="s">
        <v>6052</v>
      </c>
      <c r="L231" s="44" t="s">
        <v>12017</v>
      </c>
      <c r="M231" s="44" t="s">
        <v>46</v>
      </c>
      <c r="N231" s="44" t="s">
        <v>44</v>
      </c>
      <c r="O231" s="44">
        <v>5490</v>
      </c>
      <c r="P231" s="44">
        <v>4180</v>
      </c>
      <c r="Q231" s="44" t="s">
        <v>11999</v>
      </c>
      <c r="R231" s="44" t="s">
        <v>46</v>
      </c>
      <c r="S231" s="44" t="s">
        <v>46</v>
      </c>
      <c r="T231" s="44" t="s">
        <v>12000</v>
      </c>
      <c r="U231" s="44" t="s">
        <v>10908</v>
      </c>
      <c r="V231" s="44" t="s">
        <v>2184</v>
      </c>
      <c r="W231" s="44" t="s">
        <v>56</v>
      </c>
      <c r="X231" s="44" t="s">
        <v>12018</v>
      </c>
      <c r="Y231" s="44" t="s">
        <v>12001</v>
      </c>
      <c r="Z231" s="44" t="s">
        <v>46</v>
      </c>
      <c r="AA231" s="44" t="s">
        <v>46</v>
      </c>
      <c r="AB231" s="44" t="s">
        <v>46</v>
      </c>
      <c r="AC231" s="44" t="s">
        <v>46</v>
      </c>
      <c r="AD231" s="44" t="s">
        <v>46</v>
      </c>
    </row>
    <row r="232" spans="1:30">
      <c r="A232" s="44" t="s">
        <v>10758</v>
      </c>
      <c r="B232" s="44" t="s">
        <v>3801</v>
      </c>
      <c r="C232" s="44" t="s">
        <v>3802</v>
      </c>
      <c r="D232" s="44" t="s">
        <v>12019</v>
      </c>
      <c r="E232" s="44" t="s">
        <v>12020</v>
      </c>
      <c r="F232" s="44" t="s">
        <v>12021</v>
      </c>
      <c r="G232" s="44" t="s">
        <v>12022</v>
      </c>
      <c r="H232" s="44" t="s">
        <v>38</v>
      </c>
      <c r="I232" s="44" t="s">
        <v>12006</v>
      </c>
      <c r="J232" s="44" t="s">
        <v>46</v>
      </c>
      <c r="K232" s="44" t="s">
        <v>12007</v>
      </c>
      <c r="L232" s="44" t="s">
        <v>12017</v>
      </c>
      <c r="M232" s="44" t="s">
        <v>46</v>
      </c>
      <c r="N232" s="44" t="s">
        <v>44</v>
      </c>
      <c r="O232" s="44">
        <v>5490</v>
      </c>
      <c r="P232" s="44">
        <v>4180</v>
      </c>
      <c r="Q232" s="44" t="s">
        <v>11999</v>
      </c>
      <c r="R232" s="44" t="s">
        <v>46</v>
      </c>
      <c r="S232" s="44" t="s">
        <v>46</v>
      </c>
      <c r="T232" s="44" t="s">
        <v>12000</v>
      </c>
      <c r="U232" s="44" t="s">
        <v>10908</v>
      </c>
      <c r="V232" s="44" t="s">
        <v>2184</v>
      </c>
      <c r="W232" s="44" t="s">
        <v>56</v>
      </c>
      <c r="X232" s="44" t="s">
        <v>12018</v>
      </c>
      <c r="Y232" s="44" t="s">
        <v>12001</v>
      </c>
      <c r="Z232" s="44" t="s">
        <v>46</v>
      </c>
      <c r="AA232" s="44" t="s">
        <v>46</v>
      </c>
      <c r="AB232" s="44" t="s">
        <v>46</v>
      </c>
      <c r="AC232" s="44" t="s">
        <v>46</v>
      </c>
      <c r="AD232" s="44" t="s">
        <v>46</v>
      </c>
    </row>
    <row r="233" spans="1:30">
      <c r="A233" s="44" t="s">
        <v>10758</v>
      </c>
      <c r="B233" s="44" t="s">
        <v>3801</v>
      </c>
      <c r="C233" s="44" t="s">
        <v>3802</v>
      </c>
      <c r="D233" s="44" t="s">
        <v>12023</v>
      </c>
      <c r="E233" s="44" t="s">
        <v>12024</v>
      </c>
      <c r="F233" s="44" t="s">
        <v>12025</v>
      </c>
      <c r="G233" s="44" t="s">
        <v>12026</v>
      </c>
      <c r="H233" s="44" t="s">
        <v>38</v>
      </c>
      <c r="I233" s="44" t="s">
        <v>12027</v>
      </c>
      <c r="J233" s="44" t="s">
        <v>46</v>
      </c>
      <c r="K233" s="44" t="s">
        <v>6052</v>
      </c>
      <c r="L233" s="44" t="s">
        <v>12028</v>
      </c>
      <c r="M233" s="44" t="s">
        <v>46</v>
      </c>
      <c r="N233" s="44" t="s">
        <v>44</v>
      </c>
      <c r="O233" s="44">
        <v>6490</v>
      </c>
      <c r="P233" s="44">
        <v>5180</v>
      </c>
      <c r="Q233" s="44" t="s">
        <v>11999</v>
      </c>
      <c r="R233" s="44" t="s">
        <v>46</v>
      </c>
      <c r="S233" s="44" t="s">
        <v>46</v>
      </c>
      <c r="T233" s="44" t="s">
        <v>12000</v>
      </c>
      <c r="U233" s="44" t="s">
        <v>10908</v>
      </c>
      <c r="V233" s="44" t="s">
        <v>2184</v>
      </c>
      <c r="W233" s="44" t="s">
        <v>56</v>
      </c>
      <c r="X233" s="44" t="s">
        <v>9029</v>
      </c>
      <c r="Y233" s="44" t="s">
        <v>12001</v>
      </c>
      <c r="Z233" s="44" t="s">
        <v>46</v>
      </c>
      <c r="AA233" s="44" t="s">
        <v>46</v>
      </c>
      <c r="AB233" s="44" t="s">
        <v>46</v>
      </c>
      <c r="AC233" s="44" t="s">
        <v>46</v>
      </c>
      <c r="AD233" s="44" t="s">
        <v>46</v>
      </c>
    </row>
    <row r="234" spans="1:30">
      <c r="A234" s="44" t="s">
        <v>10758</v>
      </c>
      <c r="B234" s="44" t="s">
        <v>3801</v>
      </c>
      <c r="C234" s="44" t="s">
        <v>3802</v>
      </c>
      <c r="D234" s="44" t="s">
        <v>12029</v>
      </c>
      <c r="E234" s="44" t="s">
        <v>12030</v>
      </c>
      <c r="F234" s="44" t="s">
        <v>12031</v>
      </c>
      <c r="G234" s="44" t="s">
        <v>12032</v>
      </c>
      <c r="H234" s="44" t="s">
        <v>38</v>
      </c>
      <c r="I234" s="44" t="s">
        <v>12027</v>
      </c>
      <c r="J234" s="44" t="s">
        <v>46</v>
      </c>
      <c r="K234" s="44" t="s">
        <v>12007</v>
      </c>
      <c r="L234" s="44" t="s">
        <v>12028</v>
      </c>
      <c r="M234" s="44" t="s">
        <v>46</v>
      </c>
      <c r="N234" s="44" t="s">
        <v>44</v>
      </c>
      <c r="O234" s="44">
        <v>6490</v>
      </c>
      <c r="P234" s="44">
        <v>5180</v>
      </c>
      <c r="Q234" s="44" t="s">
        <v>46</v>
      </c>
      <c r="R234" s="44" t="s">
        <v>46</v>
      </c>
      <c r="S234" s="44" t="s">
        <v>46</v>
      </c>
      <c r="T234" s="44" t="s">
        <v>12000</v>
      </c>
      <c r="U234" s="44" t="s">
        <v>10908</v>
      </c>
      <c r="V234" s="44" t="s">
        <v>2184</v>
      </c>
      <c r="W234" s="44" t="s">
        <v>56</v>
      </c>
      <c r="X234" s="44" t="s">
        <v>9029</v>
      </c>
      <c r="Y234" s="44" t="s">
        <v>12001</v>
      </c>
      <c r="Z234" s="44" t="s">
        <v>46</v>
      </c>
      <c r="AA234" s="44" t="s">
        <v>46</v>
      </c>
      <c r="AB234" s="44" t="s">
        <v>46</v>
      </c>
      <c r="AC234" s="44" t="s">
        <v>46</v>
      </c>
      <c r="AD234" s="44" t="s">
        <v>46</v>
      </c>
    </row>
    <row r="235" spans="1:30">
      <c r="A235" s="44" t="s">
        <v>10758</v>
      </c>
      <c r="B235" s="44" t="s">
        <v>3801</v>
      </c>
      <c r="C235" s="44" t="s">
        <v>3802</v>
      </c>
      <c r="D235" s="44" t="s">
        <v>12033</v>
      </c>
      <c r="E235" s="44" t="s">
        <v>12034</v>
      </c>
      <c r="F235" s="44" t="s">
        <v>12035</v>
      </c>
      <c r="G235" s="44" t="s">
        <v>12036</v>
      </c>
      <c r="H235" s="44" t="s">
        <v>38</v>
      </c>
      <c r="I235" s="44" t="s">
        <v>12037</v>
      </c>
      <c r="J235" s="44" t="s">
        <v>46</v>
      </c>
      <c r="K235" s="44" t="s">
        <v>6052</v>
      </c>
      <c r="L235" s="44" t="s">
        <v>12038</v>
      </c>
      <c r="M235" s="44" t="s">
        <v>46</v>
      </c>
      <c r="N235" s="44" t="s">
        <v>44</v>
      </c>
      <c r="O235" s="44">
        <v>6990</v>
      </c>
      <c r="P235" s="44">
        <v>5580</v>
      </c>
      <c r="Q235" s="44" t="s">
        <v>11999</v>
      </c>
      <c r="R235" s="44" t="s">
        <v>46</v>
      </c>
      <c r="S235" s="44" t="s">
        <v>46</v>
      </c>
      <c r="T235" s="44" t="s">
        <v>12000</v>
      </c>
      <c r="U235" s="44" t="s">
        <v>10908</v>
      </c>
      <c r="V235" s="44" t="s">
        <v>2184</v>
      </c>
      <c r="W235" s="44" t="s">
        <v>56</v>
      </c>
      <c r="X235" s="44" t="s">
        <v>12039</v>
      </c>
      <c r="Y235" s="44" t="s">
        <v>12001</v>
      </c>
      <c r="Z235" s="44" t="s">
        <v>46</v>
      </c>
      <c r="AA235" s="44" t="s">
        <v>46</v>
      </c>
      <c r="AB235" s="44" t="s">
        <v>46</v>
      </c>
      <c r="AC235" s="44" t="s">
        <v>46</v>
      </c>
      <c r="AD235" s="44" t="s">
        <v>46</v>
      </c>
    </row>
    <row r="236" spans="1:30">
      <c r="A236" s="44" t="s">
        <v>10758</v>
      </c>
      <c r="B236" s="44" t="s">
        <v>3801</v>
      </c>
      <c r="C236" s="44" t="s">
        <v>3802</v>
      </c>
      <c r="D236" s="44" t="s">
        <v>12040</v>
      </c>
      <c r="E236" s="44" t="s">
        <v>12041</v>
      </c>
      <c r="F236" s="44" t="s">
        <v>12042</v>
      </c>
      <c r="G236" s="44" t="s">
        <v>12043</v>
      </c>
      <c r="H236" s="44" t="s">
        <v>38</v>
      </c>
      <c r="I236" s="44" t="s">
        <v>12006</v>
      </c>
      <c r="J236" s="44" t="s">
        <v>46</v>
      </c>
      <c r="K236" s="44" t="s">
        <v>12007</v>
      </c>
      <c r="L236" s="44" t="s">
        <v>12038</v>
      </c>
      <c r="M236" s="44" t="s">
        <v>46</v>
      </c>
      <c r="N236" s="44" t="s">
        <v>44</v>
      </c>
      <c r="O236" s="44">
        <v>6990</v>
      </c>
      <c r="P236" s="44">
        <v>5580</v>
      </c>
      <c r="Q236" s="44" t="s">
        <v>11999</v>
      </c>
      <c r="R236" s="44" t="s">
        <v>46</v>
      </c>
      <c r="S236" s="44" t="s">
        <v>46</v>
      </c>
      <c r="T236" s="44" t="s">
        <v>12000</v>
      </c>
      <c r="U236" s="44" t="s">
        <v>10908</v>
      </c>
      <c r="V236" s="44" t="s">
        <v>2184</v>
      </c>
      <c r="W236" s="44" t="s">
        <v>56</v>
      </c>
      <c r="X236" s="44" t="s">
        <v>12044</v>
      </c>
      <c r="Y236" s="44" t="s">
        <v>12001</v>
      </c>
      <c r="Z236" s="44" t="s">
        <v>46</v>
      </c>
      <c r="AA236" s="44" t="s">
        <v>46</v>
      </c>
      <c r="AB236" s="44" t="s">
        <v>46</v>
      </c>
      <c r="AC236" s="44" t="s">
        <v>46</v>
      </c>
      <c r="AD236" s="44" t="s">
        <v>46</v>
      </c>
    </row>
    <row r="237" spans="1:30">
      <c r="A237" s="44" t="s">
        <v>10758</v>
      </c>
      <c r="B237" s="44" t="s">
        <v>3801</v>
      </c>
      <c r="C237" s="44" t="s">
        <v>3802</v>
      </c>
      <c r="D237" s="44" t="s">
        <v>12045</v>
      </c>
      <c r="E237" s="44" t="s">
        <v>12046</v>
      </c>
      <c r="F237" s="44" t="s">
        <v>12047</v>
      </c>
      <c r="G237" s="44" t="s">
        <v>12048</v>
      </c>
      <c r="H237" s="44" t="s">
        <v>38</v>
      </c>
      <c r="I237" s="44" t="s">
        <v>12049</v>
      </c>
      <c r="J237" s="44" t="s">
        <v>46</v>
      </c>
      <c r="K237" s="44" t="s">
        <v>12050</v>
      </c>
      <c r="L237" s="44" t="s">
        <v>12051</v>
      </c>
      <c r="M237" s="44" t="s">
        <v>46</v>
      </c>
      <c r="N237" s="44" t="s">
        <v>44</v>
      </c>
      <c r="O237" s="44">
        <v>2980</v>
      </c>
      <c r="P237" s="44">
        <v>1880</v>
      </c>
      <c r="Q237" s="44" t="s">
        <v>46</v>
      </c>
      <c r="R237" s="44" t="s">
        <v>46</v>
      </c>
      <c r="S237" s="44" t="s">
        <v>46</v>
      </c>
      <c r="T237" s="44" t="s">
        <v>12052</v>
      </c>
      <c r="U237" s="44" t="s">
        <v>12053</v>
      </c>
      <c r="V237" s="44" t="s">
        <v>2184</v>
      </c>
      <c r="W237" s="44" t="s">
        <v>56</v>
      </c>
      <c r="X237" s="44" t="s">
        <v>12054</v>
      </c>
      <c r="Y237" s="44" t="s">
        <v>47</v>
      </c>
      <c r="Z237" s="44">
        <v>0</v>
      </c>
      <c r="AA237" s="44" t="s">
        <v>46</v>
      </c>
      <c r="AB237" s="44" t="s">
        <v>46</v>
      </c>
      <c r="AC237" s="44" t="s">
        <v>46</v>
      </c>
      <c r="AD237" s="44" t="s">
        <v>46</v>
      </c>
    </row>
    <row r="238" spans="1:30">
      <c r="A238" s="44" t="s">
        <v>10758</v>
      </c>
      <c r="B238" s="44" t="s">
        <v>3801</v>
      </c>
      <c r="C238" s="44" t="s">
        <v>3802</v>
      </c>
      <c r="D238" s="44" t="s">
        <v>12055</v>
      </c>
      <c r="E238" s="44" t="s">
        <v>12056</v>
      </c>
      <c r="F238" s="44" t="s">
        <v>12057</v>
      </c>
      <c r="G238" s="44" t="s">
        <v>12058</v>
      </c>
      <c r="H238" s="44" t="s">
        <v>38</v>
      </c>
      <c r="I238" s="44" t="s">
        <v>12059</v>
      </c>
      <c r="J238" s="44" t="s">
        <v>46</v>
      </c>
      <c r="K238" s="44" t="s">
        <v>456</v>
      </c>
      <c r="L238" s="44" t="s">
        <v>12060</v>
      </c>
      <c r="M238" s="44" t="s">
        <v>46</v>
      </c>
      <c r="N238" s="44" t="s">
        <v>44</v>
      </c>
      <c r="O238" s="44">
        <v>5280</v>
      </c>
      <c r="P238" s="44">
        <v>2680</v>
      </c>
      <c r="Q238" s="44" t="s">
        <v>11999</v>
      </c>
      <c r="R238" s="44" t="s">
        <v>46</v>
      </c>
      <c r="S238" s="44" t="s">
        <v>46</v>
      </c>
      <c r="T238" s="44" t="s">
        <v>12000</v>
      </c>
      <c r="U238" s="44" t="s">
        <v>10908</v>
      </c>
      <c r="V238" s="44" t="s">
        <v>304</v>
      </c>
      <c r="W238" s="44" t="s">
        <v>113</v>
      </c>
      <c r="X238" s="44" t="s">
        <v>12018</v>
      </c>
      <c r="Y238" s="44" t="s">
        <v>12061</v>
      </c>
      <c r="Z238" s="44" t="s">
        <v>46</v>
      </c>
      <c r="AA238" s="44" t="s">
        <v>46</v>
      </c>
      <c r="AB238" s="44" t="s">
        <v>46</v>
      </c>
      <c r="AC238" s="44" t="s">
        <v>46</v>
      </c>
      <c r="AD238" s="44" t="s">
        <v>46</v>
      </c>
    </row>
    <row r="239" spans="1:30">
      <c r="A239" s="44" t="s">
        <v>10758</v>
      </c>
      <c r="B239" s="44" t="s">
        <v>3801</v>
      </c>
      <c r="C239" s="44" t="s">
        <v>3802</v>
      </c>
      <c r="D239" s="44" t="s">
        <v>12062</v>
      </c>
      <c r="E239" s="44" t="s">
        <v>12063</v>
      </c>
      <c r="F239" s="44" t="s">
        <v>12064</v>
      </c>
      <c r="G239" s="44" t="s">
        <v>12065</v>
      </c>
      <c r="H239" s="44" t="s">
        <v>38</v>
      </c>
      <c r="I239" s="44" t="s">
        <v>12059</v>
      </c>
      <c r="J239" s="44" t="s">
        <v>46</v>
      </c>
      <c r="K239" s="44" t="s">
        <v>12066</v>
      </c>
      <c r="L239" s="44" t="s">
        <v>12060</v>
      </c>
      <c r="M239" s="44" t="s">
        <v>46</v>
      </c>
      <c r="N239" s="44" t="s">
        <v>44</v>
      </c>
      <c r="O239" s="44">
        <v>5280</v>
      </c>
      <c r="P239" s="44">
        <v>2680</v>
      </c>
      <c r="Q239" s="44" t="s">
        <v>11999</v>
      </c>
      <c r="R239" s="44" t="s">
        <v>46</v>
      </c>
      <c r="S239" s="44" t="s">
        <v>46</v>
      </c>
      <c r="T239" s="44" t="s">
        <v>12000</v>
      </c>
      <c r="U239" s="44" t="s">
        <v>10908</v>
      </c>
      <c r="V239" s="44" t="s">
        <v>304</v>
      </c>
      <c r="W239" s="44" t="s">
        <v>113</v>
      </c>
      <c r="X239" s="44" t="s">
        <v>12018</v>
      </c>
      <c r="Y239" s="44" t="s">
        <v>12061</v>
      </c>
      <c r="Z239" s="44" t="s">
        <v>46</v>
      </c>
      <c r="AA239" s="44" t="s">
        <v>46</v>
      </c>
      <c r="AB239" s="44" t="s">
        <v>46</v>
      </c>
      <c r="AC239" s="44" t="s">
        <v>46</v>
      </c>
      <c r="AD239" s="44" t="s">
        <v>46</v>
      </c>
    </row>
    <row r="240" spans="1:30">
      <c r="A240" s="44" t="s">
        <v>10758</v>
      </c>
      <c r="B240" s="44" t="s">
        <v>3801</v>
      </c>
      <c r="C240" s="44" t="s">
        <v>3802</v>
      </c>
      <c r="D240" s="44" t="s">
        <v>12067</v>
      </c>
      <c r="E240" s="44" t="s">
        <v>12068</v>
      </c>
      <c r="F240" s="44" t="s">
        <v>12069</v>
      </c>
      <c r="G240" s="44" t="s">
        <v>12070</v>
      </c>
      <c r="H240" s="44" t="s">
        <v>38</v>
      </c>
      <c r="I240" s="44" t="s">
        <v>12059</v>
      </c>
      <c r="J240" s="44" t="s">
        <v>46</v>
      </c>
      <c r="K240" s="44" t="s">
        <v>456</v>
      </c>
      <c r="L240" s="44" t="s">
        <v>12028</v>
      </c>
      <c r="M240" s="44" t="s">
        <v>46</v>
      </c>
      <c r="N240" s="44" t="s">
        <v>44</v>
      </c>
      <c r="O240" s="44">
        <v>5680</v>
      </c>
      <c r="P240" s="44">
        <v>2980</v>
      </c>
      <c r="Q240" s="44" t="s">
        <v>11999</v>
      </c>
      <c r="R240" s="44" t="s">
        <v>46</v>
      </c>
      <c r="S240" s="44" t="s">
        <v>46</v>
      </c>
      <c r="T240" s="44" t="s">
        <v>12000</v>
      </c>
      <c r="U240" s="44" t="s">
        <v>10908</v>
      </c>
      <c r="V240" s="44" t="s">
        <v>304</v>
      </c>
      <c r="W240" s="44" t="s">
        <v>56</v>
      </c>
      <c r="X240" s="44" t="s">
        <v>12071</v>
      </c>
      <c r="Y240" s="44" t="s">
        <v>12061</v>
      </c>
      <c r="Z240" s="44">
        <v>0</v>
      </c>
      <c r="AA240" s="44" t="s">
        <v>46</v>
      </c>
      <c r="AB240" s="44" t="s">
        <v>46</v>
      </c>
      <c r="AC240" s="44" t="s">
        <v>46</v>
      </c>
      <c r="AD240" s="44" t="s">
        <v>46</v>
      </c>
    </row>
    <row r="241" spans="1:30">
      <c r="A241" s="44" t="s">
        <v>10758</v>
      </c>
      <c r="B241" s="44" t="s">
        <v>3801</v>
      </c>
      <c r="C241" s="44" t="s">
        <v>3802</v>
      </c>
      <c r="D241" s="44" t="s">
        <v>12072</v>
      </c>
      <c r="E241" s="44" t="s">
        <v>12073</v>
      </c>
      <c r="F241" s="44" t="s">
        <v>12074</v>
      </c>
      <c r="G241" s="44" t="s">
        <v>12075</v>
      </c>
      <c r="H241" s="44" t="s">
        <v>38</v>
      </c>
      <c r="I241" s="44" t="s">
        <v>12059</v>
      </c>
      <c r="J241" s="44" t="s">
        <v>46</v>
      </c>
      <c r="K241" s="44" t="s">
        <v>12066</v>
      </c>
      <c r="L241" s="44" t="s">
        <v>12028</v>
      </c>
      <c r="M241" s="44" t="s">
        <v>46</v>
      </c>
      <c r="N241" s="44" t="s">
        <v>44</v>
      </c>
      <c r="O241" s="44">
        <v>5680</v>
      </c>
      <c r="P241" s="44">
        <v>2980</v>
      </c>
      <c r="Q241" s="44" t="s">
        <v>11999</v>
      </c>
      <c r="R241" s="44" t="s">
        <v>46</v>
      </c>
      <c r="S241" s="44" t="s">
        <v>46</v>
      </c>
      <c r="T241" s="44" t="s">
        <v>12000</v>
      </c>
      <c r="U241" s="44" t="s">
        <v>10908</v>
      </c>
      <c r="V241" s="44" t="s">
        <v>304</v>
      </c>
      <c r="W241" s="44" t="s">
        <v>56</v>
      </c>
      <c r="X241" s="44" t="s">
        <v>12071</v>
      </c>
      <c r="Y241" s="44" t="s">
        <v>12061</v>
      </c>
      <c r="Z241" s="44">
        <v>0</v>
      </c>
      <c r="AA241" s="44" t="s">
        <v>46</v>
      </c>
      <c r="AB241" s="44" t="s">
        <v>46</v>
      </c>
      <c r="AC241" s="44" t="s">
        <v>46</v>
      </c>
      <c r="AD241" s="44" t="s">
        <v>46</v>
      </c>
    </row>
    <row r="242" spans="1:30">
      <c r="A242" s="44" t="s">
        <v>10758</v>
      </c>
      <c r="B242" s="44" t="s">
        <v>3801</v>
      </c>
      <c r="C242" s="44" t="s">
        <v>3802</v>
      </c>
      <c r="D242" s="44" t="s">
        <v>12076</v>
      </c>
      <c r="E242" s="44" t="s">
        <v>12077</v>
      </c>
      <c r="F242" s="44" t="s">
        <v>12078</v>
      </c>
      <c r="G242" s="44" t="s">
        <v>12079</v>
      </c>
      <c r="H242" s="44" t="s">
        <v>38</v>
      </c>
      <c r="I242" s="44" t="s">
        <v>12059</v>
      </c>
      <c r="J242" s="44" t="s">
        <v>46</v>
      </c>
      <c r="K242" s="44" t="s">
        <v>456</v>
      </c>
      <c r="L242" s="44" t="s">
        <v>12038</v>
      </c>
      <c r="M242" s="44" t="s">
        <v>46</v>
      </c>
      <c r="N242" s="44" t="s">
        <v>44</v>
      </c>
      <c r="O242" s="44">
        <v>6080</v>
      </c>
      <c r="P242" s="44">
        <v>3280</v>
      </c>
      <c r="Q242" s="44" t="s">
        <v>11999</v>
      </c>
      <c r="R242" s="44" t="s">
        <v>46</v>
      </c>
      <c r="S242" s="44" t="s">
        <v>46</v>
      </c>
      <c r="T242" s="44" t="s">
        <v>12000</v>
      </c>
      <c r="U242" s="44" t="s">
        <v>10908</v>
      </c>
      <c r="V242" s="44" t="s">
        <v>304</v>
      </c>
      <c r="W242" s="44" t="s">
        <v>56</v>
      </c>
      <c r="X242" s="44" t="s">
        <v>11739</v>
      </c>
      <c r="Y242" s="44" t="s">
        <v>12061</v>
      </c>
      <c r="Z242" s="44">
        <v>0</v>
      </c>
      <c r="AA242" s="44" t="s">
        <v>46</v>
      </c>
      <c r="AB242" s="44" t="s">
        <v>46</v>
      </c>
      <c r="AC242" s="44" t="s">
        <v>46</v>
      </c>
      <c r="AD242" s="44" t="s">
        <v>46</v>
      </c>
    </row>
    <row r="243" spans="1:30">
      <c r="A243" s="44" t="s">
        <v>10758</v>
      </c>
      <c r="B243" s="44" t="s">
        <v>3801</v>
      </c>
      <c r="C243" s="44" t="s">
        <v>3802</v>
      </c>
      <c r="D243" s="44" t="s">
        <v>12080</v>
      </c>
      <c r="E243" s="44" t="s">
        <v>12081</v>
      </c>
      <c r="F243" s="44" t="s">
        <v>12082</v>
      </c>
      <c r="G243" s="44" t="s">
        <v>12083</v>
      </c>
      <c r="H243" s="44" t="s">
        <v>38</v>
      </c>
      <c r="I243" s="44" t="s">
        <v>12059</v>
      </c>
      <c r="J243" s="44" t="s">
        <v>46</v>
      </c>
      <c r="K243" s="44" t="s">
        <v>12066</v>
      </c>
      <c r="L243" s="44" t="s">
        <v>12038</v>
      </c>
      <c r="M243" s="44" t="s">
        <v>46</v>
      </c>
      <c r="N243" s="44" t="s">
        <v>44</v>
      </c>
      <c r="O243" s="44">
        <v>6080</v>
      </c>
      <c r="P243" s="44">
        <v>3280</v>
      </c>
      <c r="Q243" s="44" t="s">
        <v>11999</v>
      </c>
      <c r="R243" s="44" t="s">
        <v>46</v>
      </c>
      <c r="S243" s="44" t="s">
        <v>46</v>
      </c>
      <c r="T243" s="44" t="s">
        <v>12000</v>
      </c>
      <c r="U243" s="44" t="s">
        <v>10908</v>
      </c>
      <c r="V243" s="44" t="s">
        <v>304</v>
      </c>
      <c r="W243" s="44" t="s">
        <v>56</v>
      </c>
      <c r="X243" s="44" t="s">
        <v>12084</v>
      </c>
      <c r="Y243" s="44" t="s">
        <v>12061</v>
      </c>
      <c r="Z243" s="44">
        <v>0</v>
      </c>
      <c r="AA243" s="44" t="s">
        <v>46</v>
      </c>
      <c r="AB243" s="44" t="s">
        <v>46</v>
      </c>
      <c r="AC243" s="44" t="s">
        <v>46</v>
      </c>
      <c r="AD243" s="44" t="s">
        <v>46</v>
      </c>
    </row>
    <row r="244" spans="1:30">
      <c r="A244" s="44" t="s">
        <v>10758</v>
      </c>
      <c r="B244" s="44" t="s">
        <v>3801</v>
      </c>
      <c r="C244" s="44" t="s">
        <v>3802</v>
      </c>
      <c r="D244" s="44" t="s">
        <v>12085</v>
      </c>
      <c r="E244" s="44" t="s">
        <v>12086</v>
      </c>
      <c r="F244" s="44" t="s">
        <v>12087</v>
      </c>
      <c r="G244" s="44" t="s">
        <v>12088</v>
      </c>
      <c r="H244" s="44" t="s">
        <v>38</v>
      </c>
      <c r="I244" s="44" t="s">
        <v>12089</v>
      </c>
      <c r="J244" s="44" t="s">
        <v>46</v>
      </c>
      <c r="K244" s="44" t="s">
        <v>46</v>
      </c>
      <c r="L244" s="44" t="s">
        <v>46</v>
      </c>
      <c r="M244" s="44" t="s">
        <v>46</v>
      </c>
      <c r="N244" s="44" t="s">
        <v>46</v>
      </c>
      <c r="O244" s="44">
        <v>4990</v>
      </c>
      <c r="P244" s="44">
        <v>3680</v>
      </c>
      <c r="Q244" s="44" t="s">
        <v>11999</v>
      </c>
      <c r="R244" s="44" t="s">
        <v>46</v>
      </c>
      <c r="S244" s="44" t="s">
        <v>46</v>
      </c>
      <c r="T244" s="44" t="s">
        <v>46</v>
      </c>
      <c r="U244" s="44" t="s">
        <v>46</v>
      </c>
      <c r="V244" s="44" t="s">
        <v>46</v>
      </c>
      <c r="W244" s="44" t="s">
        <v>46</v>
      </c>
      <c r="X244" s="44" t="s">
        <v>12090</v>
      </c>
      <c r="Y244" s="44" t="s">
        <v>46</v>
      </c>
      <c r="Z244" s="44" t="s">
        <v>46</v>
      </c>
      <c r="AA244" s="44" t="s">
        <v>46</v>
      </c>
      <c r="AB244" s="44" t="s">
        <v>46</v>
      </c>
      <c r="AC244" s="44" t="s">
        <v>46</v>
      </c>
      <c r="AD244" s="44" t="s">
        <v>46</v>
      </c>
    </row>
    <row r="245" spans="1:30">
      <c r="A245" s="44" t="s">
        <v>10758</v>
      </c>
      <c r="B245" s="44" t="s">
        <v>3801</v>
      </c>
      <c r="C245" s="44" t="s">
        <v>3802</v>
      </c>
      <c r="D245" s="44" t="s">
        <v>12091</v>
      </c>
      <c r="E245" s="44" t="s">
        <v>12092</v>
      </c>
      <c r="F245" s="44" t="s">
        <v>12093</v>
      </c>
      <c r="G245" s="44" t="s">
        <v>12094</v>
      </c>
      <c r="H245" s="44" t="s">
        <v>38</v>
      </c>
      <c r="I245" s="44" t="s">
        <v>12089</v>
      </c>
      <c r="J245" s="44" t="s">
        <v>46</v>
      </c>
      <c r="K245" s="44" t="s">
        <v>46</v>
      </c>
      <c r="L245" s="44" t="s">
        <v>46</v>
      </c>
      <c r="M245" s="44" t="s">
        <v>46</v>
      </c>
      <c r="N245" s="44" t="s">
        <v>46</v>
      </c>
      <c r="O245" s="44">
        <v>4990</v>
      </c>
      <c r="P245" s="44">
        <v>3680</v>
      </c>
      <c r="Q245" s="44" t="s">
        <v>11999</v>
      </c>
      <c r="R245" s="44" t="s">
        <v>46</v>
      </c>
      <c r="S245" s="44" t="s">
        <v>46</v>
      </c>
      <c r="T245" s="44" t="s">
        <v>46</v>
      </c>
      <c r="U245" s="44" t="s">
        <v>46</v>
      </c>
      <c r="V245" s="44" t="s">
        <v>46</v>
      </c>
      <c r="W245" s="44" t="s">
        <v>46</v>
      </c>
      <c r="X245" s="44" t="s">
        <v>12090</v>
      </c>
      <c r="Y245" s="44" t="s">
        <v>46</v>
      </c>
      <c r="Z245" s="44" t="s">
        <v>46</v>
      </c>
      <c r="AA245" s="44" t="s">
        <v>46</v>
      </c>
      <c r="AB245" s="44" t="s">
        <v>46</v>
      </c>
      <c r="AC245" s="44" t="s">
        <v>46</v>
      </c>
      <c r="AD245" s="44" t="s">
        <v>46</v>
      </c>
    </row>
    <row r="246" spans="1:30">
      <c r="A246" s="44" t="s">
        <v>10758</v>
      </c>
      <c r="B246" s="44" t="s">
        <v>3801</v>
      </c>
      <c r="C246" s="44" t="s">
        <v>3802</v>
      </c>
      <c r="D246" s="44" t="s">
        <v>12095</v>
      </c>
      <c r="E246" s="44" t="s">
        <v>12096</v>
      </c>
      <c r="F246" s="44" t="s">
        <v>12097</v>
      </c>
      <c r="G246" s="44" t="s">
        <v>12098</v>
      </c>
      <c r="H246" s="44" t="s">
        <v>38</v>
      </c>
      <c r="I246" s="44" t="s">
        <v>12089</v>
      </c>
      <c r="J246" s="44" t="s">
        <v>46</v>
      </c>
      <c r="K246" s="44" t="s">
        <v>46</v>
      </c>
      <c r="L246" s="44" t="s">
        <v>46</v>
      </c>
      <c r="M246" s="44" t="s">
        <v>46</v>
      </c>
      <c r="N246" s="44" t="s">
        <v>46</v>
      </c>
      <c r="O246" s="44">
        <v>5490</v>
      </c>
      <c r="P246" s="44">
        <v>4280</v>
      </c>
      <c r="Q246" s="44" t="s">
        <v>11999</v>
      </c>
      <c r="R246" s="44" t="s">
        <v>46</v>
      </c>
      <c r="S246" s="44" t="s">
        <v>46</v>
      </c>
      <c r="T246" s="44" t="s">
        <v>46</v>
      </c>
      <c r="U246" s="44" t="s">
        <v>46</v>
      </c>
      <c r="V246" s="44" t="s">
        <v>46</v>
      </c>
      <c r="W246" s="44" t="s">
        <v>46</v>
      </c>
      <c r="X246" s="44" t="s">
        <v>9029</v>
      </c>
      <c r="Y246" s="44" t="s">
        <v>46</v>
      </c>
      <c r="Z246" s="44" t="s">
        <v>46</v>
      </c>
      <c r="AA246" s="44" t="s">
        <v>46</v>
      </c>
      <c r="AB246" s="44" t="s">
        <v>46</v>
      </c>
      <c r="AC246" s="44" t="s">
        <v>46</v>
      </c>
      <c r="AD246" s="44" t="s">
        <v>46</v>
      </c>
    </row>
    <row r="247" spans="1:30">
      <c r="A247" s="44" t="s">
        <v>10758</v>
      </c>
      <c r="B247" s="44" t="s">
        <v>3801</v>
      </c>
      <c r="C247" s="44" t="s">
        <v>3802</v>
      </c>
      <c r="D247" s="44" t="s">
        <v>12099</v>
      </c>
      <c r="E247" s="44" t="s">
        <v>12100</v>
      </c>
      <c r="F247" s="44" t="s">
        <v>12101</v>
      </c>
      <c r="G247" s="44" t="s">
        <v>12102</v>
      </c>
      <c r="H247" s="44" t="s">
        <v>38</v>
      </c>
      <c r="I247" s="44" t="s">
        <v>12089</v>
      </c>
      <c r="J247" s="44" t="s">
        <v>46</v>
      </c>
      <c r="K247" s="44" t="s">
        <v>46</v>
      </c>
      <c r="L247" s="44" t="s">
        <v>46</v>
      </c>
      <c r="M247" s="44" t="s">
        <v>46</v>
      </c>
      <c r="N247" s="44" t="s">
        <v>46</v>
      </c>
      <c r="O247" s="44">
        <v>5490</v>
      </c>
      <c r="P247" s="44">
        <v>4280</v>
      </c>
      <c r="Q247" s="44" t="s">
        <v>11999</v>
      </c>
      <c r="R247" s="44" t="s">
        <v>46</v>
      </c>
      <c r="S247" s="44" t="s">
        <v>46</v>
      </c>
      <c r="T247" s="44" t="s">
        <v>46</v>
      </c>
      <c r="U247" s="44" t="s">
        <v>46</v>
      </c>
      <c r="V247" s="44" t="s">
        <v>46</v>
      </c>
      <c r="W247" s="44" t="s">
        <v>46</v>
      </c>
      <c r="X247" s="44" t="s">
        <v>11722</v>
      </c>
      <c r="Y247" s="44" t="s">
        <v>46</v>
      </c>
      <c r="Z247" s="44" t="s">
        <v>46</v>
      </c>
      <c r="AA247" s="44" t="s">
        <v>46</v>
      </c>
      <c r="AB247" s="44" t="s">
        <v>46</v>
      </c>
      <c r="AC247" s="44" t="s">
        <v>46</v>
      </c>
      <c r="AD247" s="44" t="s">
        <v>46</v>
      </c>
    </row>
    <row r="248" spans="1:30">
      <c r="A248" s="44" t="s">
        <v>10758</v>
      </c>
      <c r="B248" s="44" t="s">
        <v>3801</v>
      </c>
      <c r="C248" s="44" t="s">
        <v>3802</v>
      </c>
      <c r="D248" s="44" t="s">
        <v>12103</v>
      </c>
      <c r="E248" s="44" t="s">
        <v>12104</v>
      </c>
      <c r="F248" s="44" t="s">
        <v>12105</v>
      </c>
      <c r="G248" s="44" t="s">
        <v>12106</v>
      </c>
      <c r="H248" s="44" t="s">
        <v>38</v>
      </c>
      <c r="I248" s="44" t="s">
        <v>12089</v>
      </c>
      <c r="J248" s="44" t="s">
        <v>46</v>
      </c>
      <c r="K248" s="44" t="s">
        <v>46</v>
      </c>
      <c r="L248" s="44" t="s">
        <v>46</v>
      </c>
      <c r="M248" s="44" t="s">
        <v>46</v>
      </c>
      <c r="N248" s="44" t="s">
        <v>46</v>
      </c>
      <c r="O248" s="44">
        <v>6990</v>
      </c>
      <c r="P248" s="44">
        <v>5680</v>
      </c>
      <c r="Q248" s="44" t="s">
        <v>11999</v>
      </c>
      <c r="R248" s="44" t="s">
        <v>46</v>
      </c>
      <c r="S248" s="44" t="s">
        <v>46</v>
      </c>
      <c r="T248" s="44" t="s">
        <v>46</v>
      </c>
      <c r="U248" s="44" t="s">
        <v>46</v>
      </c>
      <c r="V248" s="44" t="s">
        <v>46</v>
      </c>
      <c r="W248" s="44" t="s">
        <v>46</v>
      </c>
      <c r="X248" s="44" t="s">
        <v>9029</v>
      </c>
      <c r="Y248" s="44" t="s">
        <v>46</v>
      </c>
      <c r="Z248" s="44" t="s">
        <v>46</v>
      </c>
      <c r="AA248" s="44" t="s">
        <v>46</v>
      </c>
      <c r="AB248" s="44" t="s">
        <v>46</v>
      </c>
      <c r="AC248" s="44" t="s">
        <v>46</v>
      </c>
      <c r="AD248" s="44" t="s">
        <v>46</v>
      </c>
    </row>
    <row r="249" spans="1:30">
      <c r="A249" s="44" t="s">
        <v>10758</v>
      </c>
      <c r="B249" s="44" t="s">
        <v>3801</v>
      </c>
      <c r="C249" s="44" t="s">
        <v>3802</v>
      </c>
      <c r="D249" s="44" t="s">
        <v>12107</v>
      </c>
      <c r="E249" s="44" t="s">
        <v>12108</v>
      </c>
      <c r="F249" s="44" t="s">
        <v>12109</v>
      </c>
      <c r="G249" s="44" t="s">
        <v>12110</v>
      </c>
      <c r="H249" s="44" t="s">
        <v>38</v>
      </c>
      <c r="I249" s="44" t="s">
        <v>12089</v>
      </c>
      <c r="J249" s="44" t="s">
        <v>46</v>
      </c>
      <c r="K249" s="44" t="s">
        <v>46</v>
      </c>
      <c r="L249" s="44" t="s">
        <v>46</v>
      </c>
      <c r="M249" s="44" t="s">
        <v>46</v>
      </c>
      <c r="N249" s="44" t="s">
        <v>46</v>
      </c>
      <c r="O249" s="44">
        <v>6990</v>
      </c>
      <c r="P249" s="44">
        <v>5680</v>
      </c>
      <c r="Q249" s="44" t="s">
        <v>11999</v>
      </c>
      <c r="R249" s="44" t="s">
        <v>46</v>
      </c>
      <c r="S249" s="44" t="s">
        <v>46</v>
      </c>
      <c r="T249" s="44" t="s">
        <v>46</v>
      </c>
      <c r="U249" s="44" t="s">
        <v>46</v>
      </c>
      <c r="V249" s="44" t="s">
        <v>46</v>
      </c>
      <c r="W249" s="44" t="s">
        <v>46</v>
      </c>
      <c r="X249" s="44" t="s">
        <v>9029</v>
      </c>
      <c r="Y249" s="44" t="s">
        <v>46</v>
      </c>
      <c r="Z249" s="44" t="s">
        <v>46</v>
      </c>
      <c r="AA249" s="44" t="s">
        <v>46</v>
      </c>
      <c r="AB249" s="44" t="s">
        <v>46</v>
      </c>
      <c r="AC249" s="44" t="s">
        <v>46</v>
      </c>
      <c r="AD249" s="44" t="s">
        <v>46</v>
      </c>
    </row>
    <row r="250" spans="1:30">
      <c r="A250" s="44" t="s">
        <v>10758</v>
      </c>
      <c r="B250" s="44" t="s">
        <v>3801</v>
      </c>
      <c r="C250" s="44" t="s">
        <v>3802</v>
      </c>
      <c r="D250" s="44" t="s">
        <v>12111</v>
      </c>
      <c r="E250" s="44" t="s">
        <v>12112</v>
      </c>
      <c r="F250" s="44" t="s">
        <v>12113</v>
      </c>
      <c r="G250" s="44" t="s">
        <v>12114</v>
      </c>
      <c r="H250" s="44" t="s">
        <v>38</v>
      </c>
      <c r="I250" s="44" t="s">
        <v>12059</v>
      </c>
      <c r="J250" s="44" t="s">
        <v>46</v>
      </c>
      <c r="K250" s="44" t="s">
        <v>46</v>
      </c>
      <c r="L250" s="44" t="s">
        <v>46</v>
      </c>
      <c r="M250" s="44" t="s">
        <v>46</v>
      </c>
      <c r="N250" s="44" t="s">
        <v>46</v>
      </c>
      <c r="O250" s="44">
        <v>4880</v>
      </c>
      <c r="P250" s="44">
        <v>2380</v>
      </c>
      <c r="Q250" s="44" t="s">
        <v>11999</v>
      </c>
      <c r="R250" s="44" t="s">
        <v>46</v>
      </c>
      <c r="S250" s="44" t="s">
        <v>46</v>
      </c>
      <c r="T250" s="44" t="s">
        <v>46</v>
      </c>
      <c r="U250" s="44" t="s">
        <v>46</v>
      </c>
      <c r="V250" s="44" t="s">
        <v>304</v>
      </c>
      <c r="W250" s="44" t="s">
        <v>113</v>
      </c>
      <c r="X250" s="44" t="s">
        <v>11739</v>
      </c>
      <c r="Y250" s="44" t="s">
        <v>46</v>
      </c>
      <c r="Z250" s="44" t="s">
        <v>46</v>
      </c>
      <c r="AA250" s="44" t="s">
        <v>46</v>
      </c>
      <c r="AB250" s="44" t="s">
        <v>46</v>
      </c>
      <c r="AC250" s="44" t="s">
        <v>46</v>
      </c>
      <c r="AD250" s="44" t="s">
        <v>46</v>
      </c>
    </row>
    <row r="251" spans="1:30">
      <c r="A251" s="44" t="s">
        <v>10758</v>
      </c>
      <c r="B251" s="44" t="s">
        <v>3801</v>
      </c>
      <c r="C251" s="44" t="s">
        <v>3802</v>
      </c>
      <c r="D251" s="44" t="s">
        <v>12115</v>
      </c>
      <c r="E251" s="44" t="s">
        <v>12116</v>
      </c>
      <c r="F251" s="44" t="s">
        <v>12117</v>
      </c>
      <c r="G251" s="44" t="s">
        <v>12118</v>
      </c>
      <c r="H251" s="44" t="s">
        <v>181</v>
      </c>
      <c r="I251" s="44" t="s">
        <v>12119</v>
      </c>
      <c r="J251" s="44" t="s">
        <v>46</v>
      </c>
      <c r="K251" s="44" t="s">
        <v>46</v>
      </c>
      <c r="L251" s="44" t="s">
        <v>46</v>
      </c>
      <c r="M251" s="44" t="s">
        <v>46</v>
      </c>
      <c r="N251" s="44" t="s">
        <v>46</v>
      </c>
      <c r="O251" s="44">
        <v>2980</v>
      </c>
      <c r="P251" s="44">
        <v>2279</v>
      </c>
      <c r="Q251" s="44" t="s">
        <v>46</v>
      </c>
      <c r="R251" s="44" t="s">
        <v>46</v>
      </c>
      <c r="S251" s="44" t="s">
        <v>46</v>
      </c>
      <c r="T251" s="44" t="s">
        <v>46</v>
      </c>
      <c r="U251" s="44" t="s">
        <v>12120</v>
      </c>
      <c r="V251" s="44" t="s">
        <v>12121</v>
      </c>
      <c r="W251" s="44" t="s">
        <v>181</v>
      </c>
      <c r="X251" s="44" t="s">
        <v>12018</v>
      </c>
      <c r="Y251" s="44" t="s">
        <v>46</v>
      </c>
      <c r="Z251" s="44">
        <v>0</v>
      </c>
      <c r="AA251" s="44" t="s">
        <v>46</v>
      </c>
      <c r="AB251" s="44" t="s">
        <v>46</v>
      </c>
      <c r="AC251" s="44" t="s">
        <v>46</v>
      </c>
      <c r="AD251" s="44" t="s">
        <v>46</v>
      </c>
    </row>
    <row r="252" spans="1:30">
      <c r="A252" s="44" t="s">
        <v>10758</v>
      </c>
      <c r="B252" s="44" t="s">
        <v>3801</v>
      </c>
      <c r="C252" s="44" t="s">
        <v>3802</v>
      </c>
      <c r="D252" s="44" t="s">
        <v>12122</v>
      </c>
      <c r="E252" s="44" t="s">
        <v>12123</v>
      </c>
      <c r="F252" s="44" t="s">
        <v>12124</v>
      </c>
      <c r="G252" s="44" t="s">
        <v>12125</v>
      </c>
      <c r="H252" s="44" t="s">
        <v>38</v>
      </c>
      <c r="I252" s="44" t="s">
        <v>12126</v>
      </c>
      <c r="J252" s="44" t="s">
        <v>46</v>
      </c>
      <c r="K252" s="44" t="s">
        <v>46</v>
      </c>
      <c r="L252" s="44" t="s">
        <v>46</v>
      </c>
      <c r="M252" s="44" t="s">
        <v>46</v>
      </c>
      <c r="N252" s="44" t="s">
        <v>46</v>
      </c>
      <c r="O252" s="44">
        <v>2480</v>
      </c>
      <c r="P252" s="44">
        <v>1880</v>
      </c>
      <c r="Q252" s="44" t="s">
        <v>46</v>
      </c>
      <c r="R252" s="44" t="s">
        <v>46</v>
      </c>
      <c r="S252" s="44" t="s">
        <v>46</v>
      </c>
      <c r="T252" s="44" t="s">
        <v>46</v>
      </c>
      <c r="U252" s="44" t="s">
        <v>11697</v>
      </c>
      <c r="V252" s="44" t="s">
        <v>12121</v>
      </c>
      <c r="W252" s="44" t="s">
        <v>37</v>
      </c>
      <c r="X252" s="44" t="s">
        <v>12018</v>
      </c>
      <c r="Y252" s="44" t="s">
        <v>46</v>
      </c>
      <c r="Z252" s="44">
        <v>0</v>
      </c>
      <c r="AA252" s="44" t="s">
        <v>46</v>
      </c>
      <c r="AB252" s="44" t="s">
        <v>46</v>
      </c>
      <c r="AC252" s="44" t="s">
        <v>46</v>
      </c>
      <c r="AD252" s="44" t="s">
        <v>46</v>
      </c>
    </row>
    <row r="253" spans="1:30">
      <c r="A253" s="44" t="s">
        <v>10758</v>
      </c>
      <c r="B253" s="44" t="s">
        <v>3801</v>
      </c>
      <c r="C253" s="44" t="s">
        <v>3802</v>
      </c>
      <c r="D253" s="44" t="s">
        <v>12127</v>
      </c>
      <c r="E253" s="44" t="s">
        <v>12128</v>
      </c>
      <c r="F253" s="44" t="s">
        <v>12129</v>
      </c>
      <c r="G253" s="44" t="s">
        <v>12130</v>
      </c>
      <c r="H253" s="44" t="s">
        <v>38</v>
      </c>
      <c r="I253" s="44" t="s">
        <v>12131</v>
      </c>
      <c r="J253" s="44" t="s">
        <v>46</v>
      </c>
      <c r="K253" s="44" t="s">
        <v>46</v>
      </c>
      <c r="L253" s="44" t="s">
        <v>46</v>
      </c>
      <c r="M253" s="44" t="s">
        <v>46</v>
      </c>
      <c r="N253" s="44" t="s">
        <v>46</v>
      </c>
      <c r="O253" s="44">
        <v>2480</v>
      </c>
      <c r="P253" s="44">
        <v>1880</v>
      </c>
      <c r="Q253" s="44" t="s">
        <v>46</v>
      </c>
      <c r="R253" s="44" t="s">
        <v>46</v>
      </c>
      <c r="S253" s="44" t="s">
        <v>46</v>
      </c>
      <c r="T253" s="44" t="s">
        <v>46</v>
      </c>
      <c r="U253" s="44" t="s">
        <v>11697</v>
      </c>
      <c r="V253" s="44" t="s">
        <v>12121</v>
      </c>
      <c r="W253" s="44" t="s">
        <v>37</v>
      </c>
      <c r="X253" s="44" t="s">
        <v>12018</v>
      </c>
      <c r="Y253" s="44" t="s">
        <v>46</v>
      </c>
      <c r="Z253" s="44">
        <v>0</v>
      </c>
      <c r="AA253" s="44" t="s">
        <v>46</v>
      </c>
      <c r="AB253" s="44" t="s">
        <v>46</v>
      </c>
      <c r="AC253" s="44" t="s">
        <v>46</v>
      </c>
      <c r="AD253" s="44" t="s">
        <v>46</v>
      </c>
    </row>
    <row r="254" spans="1:30">
      <c r="A254" s="44" t="s">
        <v>10758</v>
      </c>
      <c r="B254" s="44" t="s">
        <v>3801</v>
      </c>
      <c r="C254" s="44" t="s">
        <v>3802</v>
      </c>
      <c r="D254" s="44" t="s">
        <v>12132</v>
      </c>
      <c r="E254" s="44" t="s">
        <v>12133</v>
      </c>
      <c r="F254" s="44" t="s">
        <v>12134</v>
      </c>
      <c r="G254" s="44" t="s">
        <v>12135</v>
      </c>
      <c r="H254" s="44" t="s">
        <v>38</v>
      </c>
      <c r="I254" s="44" t="s">
        <v>12136</v>
      </c>
      <c r="J254" s="44" t="s">
        <v>46</v>
      </c>
      <c r="K254" s="44" t="s">
        <v>46</v>
      </c>
      <c r="L254" s="44" t="s">
        <v>46</v>
      </c>
      <c r="M254" s="44" t="s">
        <v>46</v>
      </c>
      <c r="N254" s="44" t="s">
        <v>46</v>
      </c>
      <c r="O254" s="44">
        <v>5680</v>
      </c>
      <c r="P254" s="44">
        <v>4300</v>
      </c>
      <c r="Q254" s="44" t="s">
        <v>46</v>
      </c>
      <c r="R254" s="44" t="s">
        <v>46</v>
      </c>
      <c r="S254" s="44" t="s">
        <v>46</v>
      </c>
      <c r="T254" s="44" t="s">
        <v>46</v>
      </c>
      <c r="U254" s="44" t="s">
        <v>46</v>
      </c>
      <c r="V254" s="44" t="s">
        <v>160</v>
      </c>
      <c r="W254" s="44" t="s">
        <v>56</v>
      </c>
      <c r="X254" s="44" t="s">
        <v>12137</v>
      </c>
      <c r="Y254" s="44" t="s">
        <v>46</v>
      </c>
      <c r="Z254" s="44" t="s">
        <v>46</v>
      </c>
      <c r="AA254" s="44" t="s">
        <v>46</v>
      </c>
      <c r="AB254" s="44" t="s">
        <v>46</v>
      </c>
      <c r="AC254" s="44" t="s">
        <v>46</v>
      </c>
      <c r="AD254" s="44" t="s">
        <v>46</v>
      </c>
    </row>
    <row r="255" spans="1:30">
      <c r="A255" s="44" t="s">
        <v>10758</v>
      </c>
      <c r="B255" s="44" t="s">
        <v>3801</v>
      </c>
      <c r="C255" s="44" t="s">
        <v>3802</v>
      </c>
      <c r="D255" s="44" t="s">
        <v>12138</v>
      </c>
      <c r="E255" s="44" t="s">
        <v>12139</v>
      </c>
      <c r="F255" s="44" t="s">
        <v>12140</v>
      </c>
      <c r="G255" s="44" t="s">
        <v>12141</v>
      </c>
      <c r="H255" s="44" t="s">
        <v>38</v>
      </c>
      <c r="I255" s="44" t="s">
        <v>12136</v>
      </c>
      <c r="J255" s="44" t="s">
        <v>46</v>
      </c>
      <c r="K255" s="44" t="s">
        <v>46</v>
      </c>
      <c r="L255" s="44" t="s">
        <v>46</v>
      </c>
      <c r="M255" s="44" t="s">
        <v>46</v>
      </c>
      <c r="N255" s="44" t="s">
        <v>46</v>
      </c>
      <c r="O255" s="44">
        <v>6280</v>
      </c>
      <c r="P255" s="44">
        <v>4900</v>
      </c>
      <c r="Q255" s="44" t="s">
        <v>46</v>
      </c>
      <c r="R255" s="44" t="s">
        <v>46</v>
      </c>
      <c r="S255" s="44" t="s">
        <v>46</v>
      </c>
      <c r="T255" s="44" t="s">
        <v>46</v>
      </c>
      <c r="U255" s="44" t="s">
        <v>46</v>
      </c>
      <c r="V255" s="44" t="s">
        <v>160</v>
      </c>
      <c r="W255" s="44" t="s">
        <v>56</v>
      </c>
      <c r="X255" s="44" t="s">
        <v>12142</v>
      </c>
      <c r="Y255" s="44" t="s">
        <v>46</v>
      </c>
      <c r="Z255" s="44" t="s">
        <v>46</v>
      </c>
      <c r="AA255" s="44" t="s">
        <v>46</v>
      </c>
      <c r="AB255" s="44" t="s">
        <v>46</v>
      </c>
      <c r="AC255" s="44" t="s">
        <v>46</v>
      </c>
      <c r="AD255" s="44" t="s">
        <v>46</v>
      </c>
    </row>
    <row r="256" spans="1:30">
      <c r="A256" s="44" t="s">
        <v>10758</v>
      </c>
      <c r="B256" s="44" t="s">
        <v>3801</v>
      </c>
      <c r="C256" s="44" t="s">
        <v>3802</v>
      </c>
      <c r="D256" s="44" t="s">
        <v>12143</v>
      </c>
      <c r="E256" s="44" t="s">
        <v>12144</v>
      </c>
      <c r="F256" s="44" t="s">
        <v>12145</v>
      </c>
      <c r="G256" s="44" t="s">
        <v>12146</v>
      </c>
      <c r="H256" s="44" t="s">
        <v>38</v>
      </c>
      <c r="I256" s="44" t="s">
        <v>12147</v>
      </c>
      <c r="J256" s="44" t="s">
        <v>46</v>
      </c>
      <c r="K256" s="44" t="s">
        <v>46</v>
      </c>
      <c r="L256" s="44" t="s">
        <v>46</v>
      </c>
      <c r="M256" s="44" t="s">
        <v>46</v>
      </c>
      <c r="N256" s="44" t="s">
        <v>46</v>
      </c>
      <c r="O256" s="44">
        <v>5480</v>
      </c>
      <c r="P256" s="44">
        <v>3980</v>
      </c>
      <c r="Q256" s="44" t="s">
        <v>11999</v>
      </c>
      <c r="R256" s="44" t="s">
        <v>46</v>
      </c>
      <c r="S256" s="44" t="s">
        <v>46</v>
      </c>
      <c r="T256" s="44" t="s">
        <v>46</v>
      </c>
      <c r="U256" s="44" t="s">
        <v>46</v>
      </c>
      <c r="V256" s="44" t="s">
        <v>46</v>
      </c>
      <c r="W256" s="44" t="s">
        <v>46</v>
      </c>
      <c r="X256" s="44" t="s">
        <v>12090</v>
      </c>
      <c r="Y256" s="44" t="s">
        <v>46</v>
      </c>
      <c r="Z256" s="44" t="s">
        <v>46</v>
      </c>
      <c r="AA256" s="44" t="s">
        <v>46</v>
      </c>
      <c r="AB256" s="44" t="s">
        <v>46</v>
      </c>
      <c r="AC256" s="44" t="s">
        <v>46</v>
      </c>
      <c r="AD256" s="44" t="s">
        <v>46</v>
      </c>
    </row>
    <row r="257" spans="1:30">
      <c r="A257" s="44" t="s">
        <v>10758</v>
      </c>
      <c r="B257" s="44" t="s">
        <v>3801</v>
      </c>
      <c r="C257" s="44" t="s">
        <v>3802</v>
      </c>
      <c r="D257" s="44" t="s">
        <v>12148</v>
      </c>
      <c r="E257" s="44" t="s">
        <v>12149</v>
      </c>
      <c r="F257" s="44" t="s">
        <v>12150</v>
      </c>
      <c r="G257" s="44" t="s">
        <v>12151</v>
      </c>
      <c r="H257" s="44" t="s">
        <v>38</v>
      </c>
      <c r="I257" s="44" t="s">
        <v>46</v>
      </c>
      <c r="J257" s="44" t="s">
        <v>46</v>
      </c>
      <c r="K257" s="44" t="s">
        <v>46</v>
      </c>
      <c r="L257" s="44" t="s">
        <v>46</v>
      </c>
      <c r="M257" s="44" t="s">
        <v>46</v>
      </c>
      <c r="N257" s="44" t="s">
        <v>46</v>
      </c>
      <c r="O257" s="44">
        <v>5480</v>
      </c>
      <c r="P257" s="44">
        <v>3980</v>
      </c>
      <c r="Q257" s="44" t="s">
        <v>11999</v>
      </c>
      <c r="R257" s="44" t="s">
        <v>46</v>
      </c>
      <c r="S257" s="44" t="s">
        <v>46</v>
      </c>
      <c r="T257" s="44" t="s">
        <v>46</v>
      </c>
      <c r="U257" s="44" t="s">
        <v>46</v>
      </c>
      <c r="V257" s="44" t="s">
        <v>46</v>
      </c>
      <c r="W257" s="44" t="s">
        <v>46</v>
      </c>
      <c r="X257" s="44" t="s">
        <v>12090</v>
      </c>
      <c r="Y257" s="44" t="s">
        <v>46</v>
      </c>
      <c r="Z257" s="44" t="s">
        <v>46</v>
      </c>
      <c r="AA257" s="44" t="s">
        <v>46</v>
      </c>
      <c r="AB257" s="44" t="s">
        <v>46</v>
      </c>
      <c r="AC257" s="44" t="s">
        <v>46</v>
      </c>
      <c r="AD257" s="44" t="s">
        <v>46</v>
      </c>
    </row>
    <row r="258" spans="1:30">
      <c r="A258" s="44" t="s">
        <v>10758</v>
      </c>
      <c r="B258" s="44" t="s">
        <v>3801</v>
      </c>
      <c r="C258" s="44" t="s">
        <v>3802</v>
      </c>
      <c r="D258" s="44" t="s">
        <v>12152</v>
      </c>
      <c r="E258" s="44" t="s">
        <v>12153</v>
      </c>
      <c r="F258" s="44" t="s">
        <v>12154</v>
      </c>
      <c r="G258" s="44" t="s">
        <v>12155</v>
      </c>
      <c r="H258" s="44" t="s">
        <v>38</v>
      </c>
      <c r="I258" s="44" t="s">
        <v>46</v>
      </c>
      <c r="J258" s="44" t="s">
        <v>46</v>
      </c>
      <c r="K258" s="44" t="s">
        <v>46</v>
      </c>
      <c r="L258" s="44" t="s">
        <v>46</v>
      </c>
      <c r="M258" s="44" t="s">
        <v>46</v>
      </c>
      <c r="N258" s="44" t="s">
        <v>46</v>
      </c>
      <c r="O258" s="44">
        <v>5990</v>
      </c>
      <c r="P258" s="44">
        <v>4480</v>
      </c>
      <c r="Q258" s="44" t="s">
        <v>11999</v>
      </c>
      <c r="R258" s="44" t="s">
        <v>46</v>
      </c>
      <c r="S258" s="44" t="s">
        <v>46</v>
      </c>
      <c r="T258" s="44" t="s">
        <v>46</v>
      </c>
      <c r="U258" s="44" t="s">
        <v>46</v>
      </c>
      <c r="V258" s="44" t="s">
        <v>46</v>
      </c>
      <c r="W258" s="44" t="s">
        <v>46</v>
      </c>
      <c r="X258" s="44" t="s">
        <v>11722</v>
      </c>
      <c r="Y258" s="44" t="s">
        <v>46</v>
      </c>
      <c r="Z258" s="44" t="s">
        <v>46</v>
      </c>
      <c r="AA258" s="44" t="s">
        <v>46</v>
      </c>
      <c r="AB258" s="44" t="s">
        <v>46</v>
      </c>
      <c r="AC258" s="44" t="s">
        <v>46</v>
      </c>
      <c r="AD258" s="44" t="s">
        <v>46</v>
      </c>
    </row>
    <row r="259" spans="1:30">
      <c r="A259" s="44" t="s">
        <v>10758</v>
      </c>
      <c r="B259" s="44" t="s">
        <v>3801</v>
      </c>
      <c r="C259" s="44" t="s">
        <v>3802</v>
      </c>
      <c r="D259" s="44" t="s">
        <v>12156</v>
      </c>
      <c r="E259" s="44" t="s">
        <v>12157</v>
      </c>
      <c r="F259" s="44" t="s">
        <v>12158</v>
      </c>
      <c r="G259" s="44" t="s">
        <v>12159</v>
      </c>
      <c r="H259" s="44" t="s">
        <v>38</v>
      </c>
      <c r="I259" s="44" t="s">
        <v>46</v>
      </c>
      <c r="J259" s="44" t="s">
        <v>46</v>
      </c>
      <c r="K259" s="44" t="s">
        <v>46</v>
      </c>
      <c r="L259" s="44" t="s">
        <v>46</v>
      </c>
      <c r="M259" s="44" t="s">
        <v>46</v>
      </c>
      <c r="N259" s="44" t="s">
        <v>46</v>
      </c>
      <c r="O259" s="44">
        <v>5990</v>
      </c>
      <c r="P259" s="44">
        <v>4480</v>
      </c>
      <c r="Q259" s="44" t="s">
        <v>11999</v>
      </c>
      <c r="R259" s="44" t="s">
        <v>46</v>
      </c>
      <c r="S259" s="44" t="s">
        <v>46</v>
      </c>
      <c r="T259" s="44" t="s">
        <v>46</v>
      </c>
      <c r="U259" s="44" t="s">
        <v>46</v>
      </c>
      <c r="V259" s="44" t="s">
        <v>46</v>
      </c>
      <c r="W259" s="44" t="s">
        <v>46</v>
      </c>
      <c r="X259" s="44" t="s">
        <v>11722</v>
      </c>
      <c r="Y259" s="44" t="s">
        <v>46</v>
      </c>
      <c r="Z259" s="44" t="s">
        <v>46</v>
      </c>
      <c r="AA259" s="44" t="s">
        <v>46</v>
      </c>
      <c r="AB259" s="44" t="s">
        <v>46</v>
      </c>
      <c r="AC259" s="44" t="s">
        <v>46</v>
      </c>
      <c r="AD259" s="44" t="s">
        <v>46</v>
      </c>
    </row>
    <row r="260" spans="1:30">
      <c r="A260" s="44" t="s">
        <v>10758</v>
      </c>
      <c r="B260" s="44" t="s">
        <v>3801</v>
      </c>
      <c r="C260" s="44" t="s">
        <v>3802</v>
      </c>
      <c r="D260" s="44" t="s">
        <v>12160</v>
      </c>
      <c r="E260" s="44" t="s">
        <v>12161</v>
      </c>
      <c r="F260" s="44" t="s">
        <v>12162</v>
      </c>
      <c r="G260" s="44" t="s">
        <v>12163</v>
      </c>
      <c r="H260" s="44" t="s">
        <v>38</v>
      </c>
      <c r="I260" s="44" t="s">
        <v>46</v>
      </c>
      <c r="J260" s="44" t="s">
        <v>46</v>
      </c>
      <c r="K260" s="44" t="s">
        <v>46</v>
      </c>
      <c r="L260" s="44" t="s">
        <v>46</v>
      </c>
      <c r="M260" s="44" t="s">
        <v>46</v>
      </c>
      <c r="N260" s="44" t="s">
        <v>46</v>
      </c>
      <c r="O260" s="44">
        <v>7490</v>
      </c>
      <c r="P260" s="44">
        <v>5980</v>
      </c>
      <c r="Q260" s="44" t="s">
        <v>11999</v>
      </c>
      <c r="R260" s="44" t="s">
        <v>46</v>
      </c>
      <c r="S260" s="44" t="s">
        <v>46</v>
      </c>
      <c r="T260" s="44" t="s">
        <v>46</v>
      </c>
      <c r="U260" s="44" t="s">
        <v>46</v>
      </c>
      <c r="V260" s="44" t="s">
        <v>46</v>
      </c>
      <c r="W260" s="44" t="s">
        <v>46</v>
      </c>
      <c r="X260" s="44" t="s">
        <v>9029</v>
      </c>
      <c r="Y260" s="44" t="s">
        <v>46</v>
      </c>
      <c r="Z260" s="44" t="s">
        <v>46</v>
      </c>
      <c r="AA260" s="44" t="s">
        <v>46</v>
      </c>
      <c r="AB260" s="44" t="s">
        <v>46</v>
      </c>
      <c r="AC260" s="44" t="s">
        <v>46</v>
      </c>
      <c r="AD260" s="44" t="s">
        <v>46</v>
      </c>
    </row>
    <row r="261" spans="1:30">
      <c r="A261" s="44" t="s">
        <v>10758</v>
      </c>
      <c r="B261" s="44" t="s">
        <v>3801</v>
      </c>
      <c r="C261" s="44" t="s">
        <v>3802</v>
      </c>
      <c r="D261" s="44" t="s">
        <v>12164</v>
      </c>
      <c r="E261" s="44" t="s">
        <v>12165</v>
      </c>
      <c r="F261" s="44" t="s">
        <v>12166</v>
      </c>
      <c r="G261" s="44" t="s">
        <v>12167</v>
      </c>
      <c r="H261" s="44" t="s">
        <v>38</v>
      </c>
      <c r="I261" s="44" t="s">
        <v>46</v>
      </c>
      <c r="J261" s="44" t="s">
        <v>46</v>
      </c>
      <c r="K261" s="44" t="s">
        <v>46</v>
      </c>
      <c r="L261" s="44" t="s">
        <v>46</v>
      </c>
      <c r="M261" s="44" t="s">
        <v>46</v>
      </c>
      <c r="N261" s="44" t="s">
        <v>46</v>
      </c>
      <c r="O261" s="44">
        <v>7490</v>
      </c>
      <c r="P261" s="44">
        <v>5980</v>
      </c>
      <c r="Q261" s="44" t="s">
        <v>11999</v>
      </c>
      <c r="R261" s="44" t="s">
        <v>46</v>
      </c>
      <c r="S261" s="44" t="s">
        <v>46</v>
      </c>
      <c r="T261" s="44" t="s">
        <v>46</v>
      </c>
      <c r="U261" s="44" t="s">
        <v>46</v>
      </c>
      <c r="V261" s="44" t="s">
        <v>46</v>
      </c>
      <c r="W261" s="44" t="s">
        <v>46</v>
      </c>
      <c r="X261" s="44" t="s">
        <v>9029</v>
      </c>
      <c r="Y261" s="44" t="s">
        <v>46</v>
      </c>
      <c r="Z261" s="44" t="s">
        <v>46</v>
      </c>
      <c r="AA261" s="44" t="s">
        <v>46</v>
      </c>
      <c r="AB261" s="44" t="s">
        <v>46</v>
      </c>
      <c r="AC261" s="44" t="s">
        <v>46</v>
      </c>
      <c r="AD261" s="44" t="s">
        <v>46</v>
      </c>
    </row>
    <row r="262" spans="1:30">
      <c r="A262" s="44" t="s">
        <v>10758</v>
      </c>
      <c r="B262" s="44" t="s">
        <v>3801</v>
      </c>
      <c r="C262" s="44" t="s">
        <v>3802</v>
      </c>
      <c r="D262" s="44" t="s">
        <v>12168</v>
      </c>
      <c r="E262" s="44" t="s">
        <v>12169</v>
      </c>
      <c r="F262" s="44" t="s">
        <v>12170</v>
      </c>
      <c r="G262" s="44" t="s">
        <v>12171</v>
      </c>
      <c r="H262" s="44" t="s">
        <v>38</v>
      </c>
      <c r="I262" s="44" t="s">
        <v>46</v>
      </c>
      <c r="J262" s="44" t="s">
        <v>46</v>
      </c>
      <c r="K262" s="44" t="s">
        <v>46</v>
      </c>
      <c r="L262" s="44" t="s">
        <v>46</v>
      </c>
      <c r="M262" s="44" t="s">
        <v>46</v>
      </c>
      <c r="N262" s="44" t="s">
        <v>46</v>
      </c>
      <c r="O262" s="44">
        <v>5280</v>
      </c>
      <c r="P262" s="44">
        <v>3980</v>
      </c>
      <c r="Q262" s="44" t="s">
        <v>11999</v>
      </c>
      <c r="R262" s="44" t="s">
        <v>46</v>
      </c>
      <c r="S262" s="44" t="s">
        <v>46</v>
      </c>
      <c r="T262" s="44" t="s">
        <v>46</v>
      </c>
      <c r="U262" s="44" t="s">
        <v>10832</v>
      </c>
      <c r="V262" s="44" t="s">
        <v>46</v>
      </c>
      <c r="W262" s="44" t="s">
        <v>46</v>
      </c>
      <c r="X262" s="44" t="s">
        <v>12090</v>
      </c>
      <c r="Y262" s="44" t="s">
        <v>46</v>
      </c>
      <c r="Z262" s="44" t="s">
        <v>46</v>
      </c>
      <c r="AA262" s="44" t="s">
        <v>46</v>
      </c>
      <c r="AB262" s="44" t="s">
        <v>46</v>
      </c>
      <c r="AC262" s="44" t="s">
        <v>46</v>
      </c>
      <c r="AD262" s="44" t="s">
        <v>46</v>
      </c>
    </row>
    <row r="263" spans="1:30">
      <c r="A263" s="44" t="s">
        <v>10758</v>
      </c>
      <c r="B263" s="44" t="s">
        <v>3801</v>
      </c>
      <c r="C263" s="44" t="s">
        <v>3802</v>
      </c>
      <c r="D263" s="44" t="s">
        <v>12172</v>
      </c>
      <c r="E263" s="44" t="s">
        <v>12173</v>
      </c>
      <c r="F263" s="44" t="s">
        <v>12174</v>
      </c>
      <c r="G263" s="44" t="s">
        <v>12175</v>
      </c>
      <c r="H263" s="44" t="s">
        <v>38</v>
      </c>
      <c r="I263" s="44" t="s">
        <v>46</v>
      </c>
      <c r="J263" s="44" t="s">
        <v>46</v>
      </c>
      <c r="K263" s="44" t="s">
        <v>46</v>
      </c>
      <c r="L263" s="44" t="s">
        <v>46</v>
      </c>
      <c r="M263" s="44" t="s">
        <v>46</v>
      </c>
      <c r="N263" s="44" t="s">
        <v>46</v>
      </c>
      <c r="O263" s="44">
        <v>5280</v>
      </c>
      <c r="P263" s="44">
        <v>3980</v>
      </c>
      <c r="Q263" s="44" t="s">
        <v>11999</v>
      </c>
      <c r="R263" s="44" t="s">
        <v>46</v>
      </c>
      <c r="S263" s="44" t="s">
        <v>46</v>
      </c>
      <c r="T263" s="44" t="s">
        <v>46</v>
      </c>
      <c r="U263" s="44" t="s">
        <v>10832</v>
      </c>
      <c r="V263" s="44" t="s">
        <v>46</v>
      </c>
      <c r="W263" s="44" t="s">
        <v>46</v>
      </c>
      <c r="X263" s="44" t="s">
        <v>12090</v>
      </c>
      <c r="Y263" s="44" t="s">
        <v>46</v>
      </c>
      <c r="Z263" s="44" t="s">
        <v>46</v>
      </c>
      <c r="AA263" s="44" t="s">
        <v>46</v>
      </c>
      <c r="AB263" s="44" t="s">
        <v>46</v>
      </c>
      <c r="AC263" s="44" t="s">
        <v>46</v>
      </c>
      <c r="AD263" s="44" t="s">
        <v>46</v>
      </c>
    </row>
    <row r="264" spans="1:30">
      <c r="A264" s="44" t="s">
        <v>10758</v>
      </c>
      <c r="B264" s="44" t="s">
        <v>3801</v>
      </c>
      <c r="C264" s="44" t="s">
        <v>3802</v>
      </c>
      <c r="D264" s="44" t="s">
        <v>12176</v>
      </c>
      <c r="E264" s="44" t="s">
        <v>12177</v>
      </c>
      <c r="F264" s="44" t="s">
        <v>12178</v>
      </c>
      <c r="G264" s="44" t="s">
        <v>12179</v>
      </c>
      <c r="H264" s="44" t="s">
        <v>38</v>
      </c>
      <c r="I264" s="44" t="s">
        <v>46</v>
      </c>
      <c r="J264" s="44" t="s">
        <v>46</v>
      </c>
      <c r="K264" s="44" t="s">
        <v>46</v>
      </c>
      <c r="L264" s="44" t="s">
        <v>46</v>
      </c>
      <c r="M264" s="44" t="s">
        <v>46</v>
      </c>
      <c r="N264" s="44" t="s">
        <v>46</v>
      </c>
      <c r="O264" s="44">
        <v>5780</v>
      </c>
      <c r="P264" s="44">
        <v>4480</v>
      </c>
      <c r="Q264" s="44" t="s">
        <v>11999</v>
      </c>
      <c r="R264" s="44" t="s">
        <v>46</v>
      </c>
      <c r="S264" s="44" t="s">
        <v>46</v>
      </c>
      <c r="T264" s="44" t="s">
        <v>46</v>
      </c>
      <c r="U264" s="44" t="s">
        <v>10832</v>
      </c>
      <c r="V264" s="44" t="s">
        <v>46</v>
      </c>
      <c r="W264" s="44" t="s">
        <v>46</v>
      </c>
      <c r="X264" s="44" t="s">
        <v>11722</v>
      </c>
      <c r="Y264" s="44" t="s">
        <v>46</v>
      </c>
      <c r="Z264" s="44" t="s">
        <v>46</v>
      </c>
      <c r="AA264" s="44" t="s">
        <v>46</v>
      </c>
      <c r="AB264" s="44" t="s">
        <v>46</v>
      </c>
      <c r="AC264" s="44" t="s">
        <v>46</v>
      </c>
      <c r="AD264" s="44" t="s">
        <v>46</v>
      </c>
    </row>
    <row r="265" spans="1:30">
      <c r="A265" s="44" t="s">
        <v>10758</v>
      </c>
      <c r="B265" s="44" t="s">
        <v>3801</v>
      </c>
      <c r="C265" s="44" t="s">
        <v>3802</v>
      </c>
      <c r="D265" s="44" t="s">
        <v>12180</v>
      </c>
      <c r="E265" s="44" t="s">
        <v>12181</v>
      </c>
      <c r="F265" s="44" t="s">
        <v>12182</v>
      </c>
      <c r="G265" s="44" t="s">
        <v>12183</v>
      </c>
      <c r="H265" s="44" t="s">
        <v>38</v>
      </c>
      <c r="I265" s="44" t="s">
        <v>46</v>
      </c>
      <c r="J265" s="44" t="s">
        <v>46</v>
      </c>
      <c r="K265" s="44" t="s">
        <v>46</v>
      </c>
      <c r="L265" s="44" t="s">
        <v>46</v>
      </c>
      <c r="M265" s="44" t="s">
        <v>46</v>
      </c>
      <c r="N265" s="44" t="s">
        <v>46</v>
      </c>
      <c r="O265" s="44">
        <v>5780</v>
      </c>
      <c r="P265" s="44">
        <v>4480</v>
      </c>
      <c r="Q265" s="44" t="s">
        <v>11999</v>
      </c>
      <c r="R265" s="44" t="s">
        <v>46</v>
      </c>
      <c r="S265" s="44" t="s">
        <v>46</v>
      </c>
      <c r="T265" s="44" t="s">
        <v>46</v>
      </c>
      <c r="U265" s="44" t="s">
        <v>10832</v>
      </c>
      <c r="V265" s="44" t="s">
        <v>46</v>
      </c>
      <c r="W265" s="44" t="s">
        <v>46</v>
      </c>
      <c r="X265" s="44" t="s">
        <v>11722</v>
      </c>
      <c r="Y265" s="44" t="s">
        <v>46</v>
      </c>
      <c r="Z265" s="44" t="s">
        <v>46</v>
      </c>
      <c r="AA265" s="44" t="s">
        <v>46</v>
      </c>
      <c r="AB265" s="44" t="s">
        <v>46</v>
      </c>
      <c r="AC265" s="44" t="s">
        <v>46</v>
      </c>
      <c r="AD265" s="44" t="s">
        <v>46</v>
      </c>
    </row>
    <row r="266" spans="1:30">
      <c r="A266" s="44" t="s">
        <v>10758</v>
      </c>
      <c r="B266" s="44" t="s">
        <v>3801</v>
      </c>
      <c r="C266" s="44" t="s">
        <v>3802</v>
      </c>
      <c r="D266" s="44" t="s">
        <v>12184</v>
      </c>
      <c r="E266" s="44" t="s">
        <v>12185</v>
      </c>
      <c r="F266" s="44" t="s">
        <v>12186</v>
      </c>
      <c r="G266" s="44" t="s">
        <v>12187</v>
      </c>
      <c r="H266" s="44" t="s">
        <v>38</v>
      </c>
      <c r="I266" s="44" t="s">
        <v>46</v>
      </c>
      <c r="J266" s="44" t="s">
        <v>46</v>
      </c>
      <c r="K266" s="44" t="s">
        <v>46</v>
      </c>
      <c r="L266" s="44" t="s">
        <v>46</v>
      </c>
      <c r="M266" s="44" t="s">
        <v>46</v>
      </c>
      <c r="N266" s="44" t="s">
        <v>46</v>
      </c>
      <c r="O266" s="44">
        <v>7280</v>
      </c>
      <c r="P266" s="44">
        <v>5980</v>
      </c>
      <c r="Q266" s="44" t="s">
        <v>11999</v>
      </c>
      <c r="R266" s="44" t="s">
        <v>46</v>
      </c>
      <c r="S266" s="44" t="s">
        <v>46</v>
      </c>
      <c r="T266" s="44" t="s">
        <v>46</v>
      </c>
      <c r="U266" s="44" t="s">
        <v>10832</v>
      </c>
      <c r="V266" s="44" t="s">
        <v>46</v>
      </c>
      <c r="W266" s="44" t="s">
        <v>46</v>
      </c>
      <c r="X266" s="44" t="s">
        <v>9029</v>
      </c>
      <c r="Y266" s="44" t="s">
        <v>46</v>
      </c>
      <c r="Z266" s="44" t="s">
        <v>46</v>
      </c>
      <c r="AA266" s="44" t="s">
        <v>46</v>
      </c>
      <c r="AB266" s="44" t="s">
        <v>46</v>
      </c>
      <c r="AC266" s="44" t="s">
        <v>46</v>
      </c>
      <c r="AD266" s="44" t="s">
        <v>46</v>
      </c>
    </row>
    <row r="267" spans="1:30">
      <c r="A267" s="44" t="s">
        <v>10758</v>
      </c>
      <c r="B267" s="44" t="s">
        <v>3801</v>
      </c>
      <c r="C267" s="44" t="s">
        <v>3802</v>
      </c>
      <c r="D267" s="44" t="s">
        <v>12188</v>
      </c>
      <c r="E267" s="44" t="s">
        <v>12189</v>
      </c>
      <c r="F267" s="44" t="s">
        <v>12190</v>
      </c>
      <c r="G267" s="44" t="s">
        <v>12191</v>
      </c>
      <c r="H267" s="44" t="s">
        <v>38</v>
      </c>
      <c r="I267" s="44" t="s">
        <v>46</v>
      </c>
      <c r="J267" s="44" t="s">
        <v>46</v>
      </c>
      <c r="K267" s="44" t="s">
        <v>46</v>
      </c>
      <c r="L267" s="44" t="s">
        <v>46</v>
      </c>
      <c r="M267" s="44" t="s">
        <v>46</v>
      </c>
      <c r="N267" s="44" t="s">
        <v>46</v>
      </c>
      <c r="O267" s="44">
        <v>7280</v>
      </c>
      <c r="P267" s="44">
        <v>5980</v>
      </c>
      <c r="Q267" s="44" t="s">
        <v>11999</v>
      </c>
      <c r="R267" s="44" t="s">
        <v>46</v>
      </c>
      <c r="S267" s="44" t="s">
        <v>46</v>
      </c>
      <c r="T267" s="44" t="s">
        <v>46</v>
      </c>
      <c r="U267" s="44" t="s">
        <v>10832</v>
      </c>
      <c r="V267" s="44" t="s">
        <v>46</v>
      </c>
      <c r="W267" s="44" t="s">
        <v>46</v>
      </c>
      <c r="X267" s="44" t="s">
        <v>9029</v>
      </c>
      <c r="Y267" s="44" t="s">
        <v>46</v>
      </c>
      <c r="Z267" s="44" t="s">
        <v>46</v>
      </c>
      <c r="AA267" s="44" t="s">
        <v>46</v>
      </c>
      <c r="AB267" s="44" t="s">
        <v>46</v>
      </c>
      <c r="AC267" s="44" t="s">
        <v>46</v>
      </c>
      <c r="AD267" s="44" t="s">
        <v>46</v>
      </c>
    </row>
    <row r="268" spans="1:30">
      <c r="A268" s="44" t="s">
        <v>10758</v>
      </c>
      <c r="B268" s="44" t="s">
        <v>3801</v>
      </c>
      <c r="C268" s="44" t="s">
        <v>3802</v>
      </c>
      <c r="D268" s="44" t="s">
        <v>12192</v>
      </c>
      <c r="E268" s="44" t="s">
        <v>12193</v>
      </c>
      <c r="F268" s="44" t="s">
        <v>12194</v>
      </c>
      <c r="G268" s="44" t="s">
        <v>12195</v>
      </c>
      <c r="H268" s="44" t="s">
        <v>38</v>
      </c>
      <c r="I268" s="44" t="s">
        <v>12196</v>
      </c>
      <c r="J268" s="44" t="s">
        <v>46</v>
      </c>
      <c r="K268" s="44" t="s">
        <v>46</v>
      </c>
      <c r="L268" s="44" t="s">
        <v>46</v>
      </c>
      <c r="M268" s="44" t="s">
        <v>46</v>
      </c>
      <c r="N268" s="44" t="s">
        <v>46</v>
      </c>
      <c r="O268" s="44">
        <v>2980</v>
      </c>
      <c r="P268" s="44">
        <v>2879</v>
      </c>
      <c r="Q268" s="44" t="s">
        <v>46</v>
      </c>
      <c r="R268" s="44" t="s">
        <v>46</v>
      </c>
      <c r="S268" s="44" t="s">
        <v>46</v>
      </c>
      <c r="T268" s="44" t="s">
        <v>46</v>
      </c>
      <c r="U268" s="44" t="s">
        <v>46</v>
      </c>
      <c r="V268" s="44" t="s">
        <v>12121</v>
      </c>
      <c r="W268" s="44" t="s">
        <v>37</v>
      </c>
      <c r="X268" s="44" t="s">
        <v>12197</v>
      </c>
      <c r="Y268" s="44" t="s">
        <v>46</v>
      </c>
      <c r="Z268" s="44">
        <v>0</v>
      </c>
      <c r="AA268" s="44" t="s">
        <v>46</v>
      </c>
      <c r="AB268" s="44" t="s">
        <v>46</v>
      </c>
      <c r="AC268" s="44" t="s">
        <v>46</v>
      </c>
      <c r="AD268" s="44" t="s">
        <v>46</v>
      </c>
    </row>
    <row r="269" spans="1:30">
      <c r="A269" s="44" t="s">
        <v>10758</v>
      </c>
      <c r="B269" s="44" t="s">
        <v>3801</v>
      </c>
      <c r="C269" s="44" t="s">
        <v>3802</v>
      </c>
      <c r="D269" s="44" t="s">
        <v>12198</v>
      </c>
      <c r="E269" s="44" t="s">
        <v>12199</v>
      </c>
      <c r="F269" s="44" t="s">
        <v>12200</v>
      </c>
      <c r="G269" s="44" t="s">
        <v>12201</v>
      </c>
      <c r="H269" s="44" t="s">
        <v>181</v>
      </c>
      <c r="I269" s="44" t="s">
        <v>12196</v>
      </c>
      <c r="J269" s="44" t="s">
        <v>46</v>
      </c>
      <c r="K269" s="44" t="s">
        <v>46</v>
      </c>
      <c r="L269" s="44" t="s">
        <v>46</v>
      </c>
      <c r="M269" s="44" t="s">
        <v>46</v>
      </c>
      <c r="N269" s="44" t="s">
        <v>46</v>
      </c>
      <c r="O269" s="44">
        <v>2980</v>
      </c>
      <c r="P269" s="44">
        <v>2279</v>
      </c>
      <c r="Q269" s="44" t="s">
        <v>46</v>
      </c>
      <c r="R269" s="44" t="s">
        <v>46</v>
      </c>
      <c r="S269" s="44" t="s">
        <v>46</v>
      </c>
      <c r="T269" s="44" t="s">
        <v>46</v>
      </c>
      <c r="U269" s="44" t="s">
        <v>46</v>
      </c>
      <c r="V269" s="44" t="s">
        <v>12121</v>
      </c>
      <c r="W269" s="44" t="s">
        <v>181</v>
      </c>
      <c r="X269" s="44" t="s">
        <v>12197</v>
      </c>
      <c r="Y269" s="44" t="s">
        <v>46</v>
      </c>
      <c r="Z269" s="44">
        <v>0</v>
      </c>
      <c r="AA269" s="44" t="s">
        <v>46</v>
      </c>
      <c r="AB269" s="44" t="s">
        <v>46</v>
      </c>
      <c r="AC269" s="44" t="s">
        <v>46</v>
      </c>
      <c r="AD269" s="44" t="s">
        <v>46</v>
      </c>
    </row>
    <row r="270" spans="1:30">
      <c r="A270" s="44" t="s">
        <v>10758</v>
      </c>
      <c r="B270" s="44" t="s">
        <v>3801</v>
      </c>
      <c r="C270" s="44" t="s">
        <v>3802</v>
      </c>
      <c r="D270" s="44" t="s">
        <v>12202</v>
      </c>
      <c r="E270" s="44" t="s">
        <v>12203</v>
      </c>
      <c r="F270" s="44" t="s">
        <v>12204</v>
      </c>
      <c r="G270" s="44" t="s">
        <v>12205</v>
      </c>
      <c r="H270" s="44" t="s">
        <v>38</v>
      </c>
      <c r="I270" s="44" t="s">
        <v>12206</v>
      </c>
      <c r="J270" s="44" t="s">
        <v>46</v>
      </c>
      <c r="K270" s="44" t="s">
        <v>12207</v>
      </c>
      <c r="L270" s="44" t="s">
        <v>12017</v>
      </c>
      <c r="M270" s="44" t="s">
        <v>46</v>
      </c>
      <c r="N270" s="44" t="s">
        <v>44</v>
      </c>
      <c r="O270" s="44">
        <v>4880</v>
      </c>
      <c r="P270" s="44">
        <v>2380</v>
      </c>
      <c r="Q270" s="44" t="s">
        <v>11999</v>
      </c>
      <c r="R270" s="44" t="s">
        <v>46</v>
      </c>
      <c r="S270" s="44" t="s">
        <v>46</v>
      </c>
      <c r="T270" s="44" t="s">
        <v>12208</v>
      </c>
      <c r="U270" s="44" t="s">
        <v>10908</v>
      </c>
      <c r="V270" s="44" t="s">
        <v>304</v>
      </c>
      <c r="W270" s="44" t="s">
        <v>113</v>
      </c>
      <c r="X270" s="44" t="s">
        <v>11739</v>
      </c>
      <c r="Y270" s="44" t="s">
        <v>12061</v>
      </c>
      <c r="Z270" s="44" t="s">
        <v>46</v>
      </c>
      <c r="AA270" s="44" t="s">
        <v>46</v>
      </c>
      <c r="AB270" s="44" t="s">
        <v>46</v>
      </c>
      <c r="AC270" s="44" t="s">
        <v>46</v>
      </c>
      <c r="AD270" s="44" t="s">
        <v>46</v>
      </c>
    </row>
    <row r="271" spans="1:30">
      <c r="A271" s="44" t="s">
        <v>10758</v>
      </c>
      <c r="B271" s="44" t="s">
        <v>3801</v>
      </c>
      <c r="C271" s="44" t="s">
        <v>3802</v>
      </c>
      <c r="D271" s="44" t="s">
        <v>12209</v>
      </c>
      <c r="E271" s="44" t="s">
        <v>12210</v>
      </c>
      <c r="F271" s="44" t="s">
        <v>12211</v>
      </c>
      <c r="G271" s="44" t="s">
        <v>12212</v>
      </c>
      <c r="H271" s="44" t="s">
        <v>38</v>
      </c>
      <c r="I271" s="44" t="s">
        <v>12206</v>
      </c>
      <c r="J271" s="44" t="s">
        <v>46</v>
      </c>
      <c r="K271" s="44" t="s">
        <v>12207</v>
      </c>
      <c r="L271" s="44" t="s">
        <v>12060</v>
      </c>
      <c r="M271" s="44" t="s">
        <v>46</v>
      </c>
      <c r="N271" s="44" t="s">
        <v>44</v>
      </c>
      <c r="O271" s="44">
        <v>5280</v>
      </c>
      <c r="P271" s="44">
        <v>2680</v>
      </c>
      <c r="Q271" s="44" t="s">
        <v>11999</v>
      </c>
      <c r="R271" s="44" t="s">
        <v>46</v>
      </c>
      <c r="S271" s="44" t="s">
        <v>46</v>
      </c>
      <c r="T271" s="44" t="s">
        <v>12208</v>
      </c>
      <c r="U271" s="44" t="s">
        <v>10908</v>
      </c>
      <c r="V271" s="44" t="s">
        <v>304</v>
      </c>
      <c r="W271" s="44" t="s">
        <v>113</v>
      </c>
      <c r="X271" s="44" t="s">
        <v>12213</v>
      </c>
      <c r="Y271" s="44" t="s">
        <v>12061</v>
      </c>
      <c r="Z271" s="44" t="s">
        <v>46</v>
      </c>
      <c r="AA271" s="44" t="s">
        <v>46</v>
      </c>
      <c r="AB271" s="44" t="s">
        <v>46</v>
      </c>
      <c r="AC271" s="44" t="s">
        <v>46</v>
      </c>
      <c r="AD271" s="44" t="s">
        <v>46</v>
      </c>
    </row>
    <row r="272" spans="1:30">
      <c r="A272" s="44" t="s">
        <v>10758</v>
      </c>
      <c r="B272" s="44" t="s">
        <v>3801</v>
      </c>
      <c r="C272" s="44" t="s">
        <v>3802</v>
      </c>
      <c r="D272" s="44" t="s">
        <v>12214</v>
      </c>
      <c r="E272" s="44" t="s">
        <v>12215</v>
      </c>
      <c r="F272" s="44" t="s">
        <v>12216</v>
      </c>
      <c r="G272" s="44" t="s">
        <v>12217</v>
      </c>
      <c r="H272" s="44" t="s">
        <v>38</v>
      </c>
      <c r="I272" s="44" t="s">
        <v>12206</v>
      </c>
      <c r="J272" s="44" t="s">
        <v>46</v>
      </c>
      <c r="K272" s="44" t="s">
        <v>12207</v>
      </c>
      <c r="L272" s="44" t="s">
        <v>12028</v>
      </c>
      <c r="M272" s="44" t="s">
        <v>46</v>
      </c>
      <c r="N272" s="44" t="s">
        <v>44</v>
      </c>
      <c r="O272" s="44">
        <v>5680</v>
      </c>
      <c r="P272" s="44">
        <v>2980</v>
      </c>
      <c r="Q272" s="44" t="s">
        <v>11999</v>
      </c>
      <c r="R272" s="44" t="s">
        <v>46</v>
      </c>
      <c r="S272" s="44" t="s">
        <v>46</v>
      </c>
      <c r="T272" s="44" t="s">
        <v>12208</v>
      </c>
      <c r="U272" s="44" t="s">
        <v>10908</v>
      </c>
      <c r="V272" s="44" t="s">
        <v>304</v>
      </c>
      <c r="W272" s="44" t="s">
        <v>56</v>
      </c>
      <c r="X272" s="44" t="s">
        <v>11739</v>
      </c>
      <c r="Y272" s="44" t="s">
        <v>12061</v>
      </c>
      <c r="Z272" s="44">
        <v>0</v>
      </c>
      <c r="AA272" s="44" t="s">
        <v>46</v>
      </c>
      <c r="AB272" s="44" t="s">
        <v>46</v>
      </c>
      <c r="AC272" s="44" t="s">
        <v>46</v>
      </c>
      <c r="AD272" s="44" t="s">
        <v>46</v>
      </c>
    </row>
    <row r="273" spans="1:30">
      <c r="A273" s="44" t="s">
        <v>10758</v>
      </c>
      <c r="B273" s="44" t="s">
        <v>3801</v>
      </c>
      <c r="C273" s="44" t="s">
        <v>3802</v>
      </c>
      <c r="D273" s="44" t="s">
        <v>12218</v>
      </c>
      <c r="E273" s="44" t="s">
        <v>12219</v>
      </c>
      <c r="F273" s="44" t="s">
        <v>12220</v>
      </c>
      <c r="G273" s="44" t="s">
        <v>12221</v>
      </c>
      <c r="H273" s="44" t="s">
        <v>38</v>
      </c>
      <c r="I273" s="44" t="s">
        <v>12206</v>
      </c>
      <c r="J273" s="44" t="s">
        <v>46</v>
      </c>
      <c r="K273" s="44" t="s">
        <v>12207</v>
      </c>
      <c r="L273" s="44" t="s">
        <v>12038</v>
      </c>
      <c r="M273" s="44" t="s">
        <v>46</v>
      </c>
      <c r="N273" s="44" t="s">
        <v>44</v>
      </c>
      <c r="O273" s="44">
        <v>6080</v>
      </c>
      <c r="P273" s="44">
        <v>3280</v>
      </c>
      <c r="Q273" s="44" t="s">
        <v>11999</v>
      </c>
      <c r="R273" s="44" t="s">
        <v>46</v>
      </c>
      <c r="S273" s="44" t="s">
        <v>46</v>
      </c>
      <c r="T273" s="44" t="s">
        <v>12208</v>
      </c>
      <c r="U273" s="44" t="s">
        <v>10908</v>
      </c>
      <c r="V273" s="44" t="s">
        <v>304</v>
      </c>
      <c r="W273" s="44" t="s">
        <v>56</v>
      </c>
      <c r="X273" s="44" t="s">
        <v>12084</v>
      </c>
      <c r="Y273" s="44" t="s">
        <v>12061</v>
      </c>
      <c r="Z273" s="44">
        <v>0</v>
      </c>
      <c r="AA273" s="44" t="s">
        <v>46</v>
      </c>
      <c r="AB273" s="44" t="s">
        <v>46</v>
      </c>
      <c r="AC273" s="44" t="s">
        <v>46</v>
      </c>
      <c r="AD273" s="44" t="s">
        <v>46</v>
      </c>
    </row>
    <row r="274" spans="1:30">
      <c r="A274" s="44" t="s">
        <v>10758</v>
      </c>
      <c r="B274" s="44" t="s">
        <v>3801</v>
      </c>
      <c r="C274" s="44" t="s">
        <v>3802</v>
      </c>
      <c r="D274" s="44" t="s">
        <v>12222</v>
      </c>
      <c r="E274" s="44" t="s">
        <v>12223</v>
      </c>
      <c r="F274" s="44" t="s">
        <v>12224</v>
      </c>
      <c r="G274" s="44" t="s">
        <v>12225</v>
      </c>
      <c r="H274" s="44" t="s">
        <v>38</v>
      </c>
      <c r="I274" s="44" t="s">
        <v>46</v>
      </c>
      <c r="J274" s="44" t="s">
        <v>46</v>
      </c>
      <c r="K274" s="44" t="s">
        <v>12226</v>
      </c>
      <c r="L274" s="44" t="s">
        <v>46</v>
      </c>
      <c r="M274" s="44" t="s">
        <v>46</v>
      </c>
      <c r="N274" s="44" t="s">
        <v>46</v>
      </c>
      <c r="O274" s="44">
        <v>5680</v>
      </c>
      <c r="P274" s="44">
        <v>4680</v>
      </c>
      <c r="Q274" s="44" t="s">
        <v>46</v>
      </c>
      <c r="R274" s="44" t="s">
        <v>46</v>
      </c>
      <c r="S274" s="44" t="s">
        <v>46</v>
      </c>
      <c r="T274" s="44" t="s">
        <v>46</v>
      </c>
      <c r="U274" s="44" t="s">
        <v>46</v>
      </c>
      <c r="V274" s="44" t="s">
        <v>46</v>
      </c>
      <c r="W274" s="44" t="s">
        <v>46</v>
      </c>
      <c r="X274" s="44" t="s">
        <v>12137</v>
      </c>
      <c r="Y274" s="44" t="s">
        <v>46</v>
      </c>
      <c r="Z274" s="44">
        <v>0</v>
      </c>
      <c r="AA274" s="44" t="s">
        <v>46</v>
      </c>
      <c r="AB274" s="44" t="s">
        <v>46</v>
      </c>
      <c r="AC274" s="44" t="s">
        <v>46</v>
      </c>
      <c r="AD274" s="44" t="s">
        <v>46</v>
      </c>
    </row>
    <row r="275" spans="1:30">
      <c r="A275" s="44" t="s">
        <v>10758</v>
      </c>
      <c r="B275" s="44" t="s">
        <v>3801</v>
      </c>
      <c r="C275" s="44" t="s">
        <v>3802</v>
      </c>
      <c r="D275" s="44" t="s">
        <v>12227</v>
      </c>
      <c r="E275" s="44" t="s">
        <v>12228</v>
      </c>
      <c r="F275" s="44" t="s">
        <v>12229</v>
      </c>
      <c r="G275" s="44" t="s">
        <v>12230</v>
      </c>
      <c r="H275" s="44" t="s">
        <v>38</v>
      </c>
      <c r="I275" s="44" t="s">
        <v>46</v>
      </c>
      <c r="J275" s="44" t="s">
        <v>46</v>
      </c>
      <c r="K275" s="44" t="s">
        <v>12226</v>
      </c>
      <c r="L275" s="44" t="s">
        <v>46</v>
      </c>
      <c r="M275" s="44" t="s">
        <v>46</v>
      </c>
      <c r="N275" s="44" t="s">
        <v>46</v>
      </c>
      <c r="O275" s="44">
        <v>6280</v>
      </c>
      <c r="P275" s="44">
        <v>5280</v>
      </c>
      <c r="Q275" s="44" t="s">
        <v>46</v>
      </c>
      <c r="R275" s="44" t="s">
        <v>46</v>
      </c>
      <c r="S275" s="44" t="s">
        <v>46</v>
      </c>
      <c r="T275" s="44" t="s">
        <v>46</v>
      </c>
      <c r="U275" s="44" t="s">
        <v>46</v>
      </c>
      <c r="V275" s="44" t="s">
        <v>46</v>
      </c>
      <c r="W275" s="44" t="s">
        <v>46</v>
      </c>
      <c r="X275" s="44" t="s">
        <v>12142</v>
      </c>
      <c r="Y275" s="44" t="s">
        <v>46</v>
      </c>
      <c r="Z275" s="44">
        <v>0</v>
      </c>
      <c r="AA275" s="44" t="s">
        <v>46</v>
      </c>
      <c r="AB275" s="44" t="s">
        <v>46</v>
      </c>
      <c r="AC275" s="44" t="s">
        <v>46</v>
      </c>
      <c r="AD275" s="44" t="s">
        <v>46</v>
      </c>
    </row>
    <row r="276" spans="1:30">
      <c r="A276" s="44" t="s">
        <v>10758</v>
      </c>
      <c r="B276" s="44" t="s">
        <v>3801</v>
      </c>
      <c r="C276" s="44" t="s">
        <v>3802</v>
      </c>
      <c r="D276" s="44" t="s">
        <v>12231</v>
      </c>
      <c r="E276" s="44" t="s">
        <v>12232</v>
      </c>
      <c r="F276" s="44" t="s">
        <v>12233</v>
      </c>
      <c r="G276" s="44" t="s">
        <v>12234</v>
      </c>
      <c r="H276" s="44" t="s">
        <v>38</v>
      </c>
      <c r="I276" s="44" t="s">
        <v>46</v>
      </c>
      <c r="J276" s="44" t="s">
        <v>46</v>
      </c>
      <c r="K276" s="44" t="s">
        <v>12235</v>
      </c>
      <c r="L276" s="44" t="s">
        <v>46</v>
      </c>
      <c r="M276" s="44" t="s">
        <v>46</v>
      </c>
      <c r="N276" s="44" t="s">
        <v>46</v>
      </c>
      <c r="O276" s="44">
        <v>4980</v>
      </c>
      <c r="P276" s="44">
        <v>3980</v>
      </c>
      <c r="Q276" s="44" t="s">
        <v>46</v>
      </c>
      <c r="R276" s="44" t="s">
        <v>46</v>
      </c>
      <c r="S276" s="44" t="s">
        <v>46</v>
      </c>
      <c r="T276" s="44" t="s">
        <v>46</v>
      </c>
      <c r="U276" s="44" t="s">
        <v>46</v>
      </c>
      <c r="V276" s="44" t="s">
        <v>46</v>
      </c>
      <c r="W276" s="44" t="s">
        <v>46</v>
      </c>
      <c r="X276" s="44" t="s">
        <v>12044</v>
      </c>
      <c r="Y276" s="44" t="s">
        <v>46</v>
      </c>
      <c r="Z276" s="44">
        <v>0</v>
      </c>
      <c r="AA276" s="44" t="s">
        <v>46</v>
      </c>
      <c r="AB276" s="44" t="s">
        <v>46</v>
      </c>
      <c r="AC276" s="44" t="s">
        <v>46</v>
      </c>
      <c r="AD276" s="44" t="s">
        <v>46</v>
      </c>
    </row>
    <row r="277" spans="1:30">
      <c r="A277" s="44" t="s">
        <v>10758</v>
      </c>
      <c r="B277" s="44" t="s">
        <v>3801</v>
      </c>
      <c r="C277" s="44" t="s">
        <v>3802</v>
      </c>
      <c r="D277" s="44" t="s">
        <v>12236</v>
      </c>
      <c r="E277" s="44" t="s">
        <v>12237</v>
      </c>
      <c r="F277" s="44" t="s">
        <v>12238</v>
      </c>
      <c r="G277" s="44" t="s">
        <v>12239</v>
      </c>
      <c r="H277" s="44" t="s">
        <v>38</v>
      </c>
      <c r="I277" s="44" t="s">
        <v>46</v>
      </c>
      <c r="J277" s="44" t="s">
        <v>46</v>
      </c>
      <c r="K277" s="44" t="s">
        <v>12235</v>
      </c>
      <c r="L277" s="44" t="s">
        <v>46</v>
      </c>
      <c r="M277" s="44" t="s">
        <v>46</v>
      </c>
      <c r="N277" s="44" t="s">
        <v>46</v>
      </c>
      <c r="O277" s="44">
        <v>5480</v>
      </c>
      <c r="P277" s="44">
        <v>4480</v>
      </c>
      <c r="Q277" s="44" t="s">
        <v>46</v>
      </c>
      <c r="R277" s="44" t="s">
        <v>46</v>
      </c>
      <c r="S277" s="44" t="s">
        <v>46</v>
      </c>
      <c r="T277" s="44" t="s">
        <v>46</v>
      </c>
      <c r="U277" s="44" t="s">
        <v>46</v>
      </c>
      <c r="V277" s="44" t="s">
        <v>46</v>
      </c>
      <c r="W277" s="44" t="s">
        <v>46</v>
      </c>
      <c r="X277" s="44" t="s">
        <v>12240</v>
      </c>
      <c r="Y277" s="44" t="s">
        <v>46</v>
      </c>
      <c r="Z277" s="44">
        <v>0</v>
      </c>
      <c r="AA277" s="44" t="s">
        <v>46</v>
      </c>
      <c r="AB277" s="44" t="s">
        <v>46</v>
      </c>
      <c r="AC277" s="44" t="s">
        <v>46</v>
      </c>
      <c r="AD277" s="44" t="s">
        <v>46</v>
      </c>
    </row>
    <row r="278" spans="1:30">
      <c r="A278" s="44" t="s">
        <v>10758</v>
      </c>
      <c r="B278" s="44" t="s">
        <v>3801</v>
      </c>
      <c r="C278" s="44" t="s">
        <v>3802</v>
      </c>
      <c r="D278" s="44" t="s">
        <v>12241</v>
      </c>
      <c r="E278" s="44" t="s">
        <v>12242</v>
      </c>
      <c r="F278" s="44" t="s">
        <v>12243</v>
      </c>
      <c r="G278" s="44" t="s">
        <v>12244</v>
      </c>
      <c r="H278" s="44" t="s">
        <v>38</v>
      </c>
      <c r="I278" s="44" t="s">
        <v>46</v>
      </c>
      <c r="J278" s="44" t="s">
        <v>46</v>
      </c>
      <c r="K278" s="44" t="s">
        <v>12235</v>
      </c>
      <c r="L278" s="44" t="s">
        <v>46</v>
      </c>
      <c r="M278" s="44" t="s">
        <v>46</v>
      </c>
      <c r="N278" s="44" t="s">
        <v>46</v>
      </c>
      <c r="O278" s="44">
        <v>6980</v>
      </c>
      <c r="P278" s="44">
        <v>5980</v>
      </c>
      <c r="Q278" s="44" t="s">
        <v>46</v>
      </c>
      <c r="R278" s="44" t="s">
        <v>46</v>
      </c>
      <c r="S278" s="44" t="s">
        <v>46</v>
      </c>
      <c r="T278" s="44" t="s">
        <v>46</v>
      </c>
      <c r="U278" s="44" t="s">
        <v>46</v>
      </c>
      <c r="V278" s="44" t="s">
        <v>46</v>
      </c>
      <c r="W278" s="44" t="s">
        <v>46</v>
      </c>
      <c r="X278" s="44" t="s">
        <v>11618</v>
      </c>
      <c r="Y278" s="44" t="s">
        <v>46</v>
      </c>
      <c r="Z278" s="44">
        <v>0</v>
      </c>
      <c r="AA278" s="44" t="s">
        <v>46</v>
      </c>
      <c r="AB278" s="44" t="s">
        <v>46</v>
      </c>
      <c r="AC278" s="44" t="s">
        <v>46</v>
      </c>
      <c r="AD278" s="44" t="s">
        <v>46</v>
      </c>
    </row>
    <row r="279" spans="1:30">
      <c r="A279" s="44" t="s">
        <v>10758</v>
      </c>
      <c r="B279" s="44" t="s">
        <v>3801</v>
      </c>
      <c r="C279" s="44" t="s">
        <v>3802</v>
      </c>
      <c r="D279" s="44" t="s">
        <v>12245</v>
      </c>
      <c r="E279" s="44" t="s">
        <v>12246</v>
      </c>
      <c r="F279" s="44" t="s">
        <v>12247</v>
      </c>
      <c r="G279" s="44" t="s">
        <v>12248</v>
      </c>
      <c r="H279" s="44" t="s">
        <v>38</v>
      </c>
      <c r="I279" s="44" t="s">
        <v>46</v>
      </c>
      <c r="J279" s="44" t="s">
        <v>46</v>
      </c>
      <c r="K279" s="44" t="s">
        <v>12249</v>
      </c>
      <c r="L279" s="44" t="s">
        <v>46</v>
      </c>
      <c r="M279" s="44" t="s">
        <v>46</v>
      </c>
      <c r="N279" s="44" t="s">
        <v>46</v>
      </c>
      <c r="O279" s="44">
        <v>4980</v>
      </c>
      <c r="P279" s="44">
        <v>3980</v>
      </c>
      <c r="Q279" s="44" t="s">
        <v>46</v>
      </c>
      <c r="R279" s="44" t="s">
        <v>46</v>
      </c>
      <c r="S279" s="44" t="s">
        <v>46</v>
      </c>
      <c r="T279" s="44" t="s">
        <v>46</v>
      </c>
      <c r="U279" s="44" t="s">
        <v>46</v>
      </c>
      <c r="V279" s="44" t="s">
        <v>46</v>
      </c>
      <c r="W279" s="44" t="s">
        <v>46</v>
      </c>
      <c r="X279" s="44" t="s">
        <v>12044</v>
      </c>
      <c r="Y279" s="44" t="s">
        <v>46</v>
      </c>
      <c r="Z279" s="44">
        <v>0</v>
      </c>
      <c r="AA279" s="44" t="s">
        <v>46</v>
      </c>
      <c r="AB279" s="44" t="s">
        <v>46</v>
      </c>
      <c r="AC279" s="44" t="s">
        <v>46</v>
      </c>
      <c r="AD279" s="44" t="s">
        <v>46</v>
      </c>
    </row>
    <row r="280" spans="1:30">
      <c r="A280" s="44" t="s">
        <v>10758</v>
      </c>
      <c r="B280" s="44" t="s">
        <v>3801</v>
      </c>
      <c r="C280" s="44" t="s">
        <v>3802</v>
      </c>
      <c r="D280" s="44" t="s">
        <v>12250</v>
      </c>
      <c r="E280" s="44" t="s">
        <v>12251</v>
      </c>
      <c r="F280" s="44" t="s">
        <v>12252</v>
      </c>
      <c r="G280" s="44" t="s">
        <v>12253</v>
      </c>
      <c r="H280" s="44" t="s">
        <v>38</v>
      </c>
      <c r="I280" s="44" t="s">
        <v>46</v>
      </c>
      <c r="J280" s="44" t="s">
        <v>46</v>
      </c>
      <c r="K280" s="44" t="s">
        <v>12249</v>
      </c>
      <c r="L280" s="44" t="s">
        <v>46</v>
      </c>
      <c r="M280" s="44" t="s">
        <v>46</v>
      </c>
      <c r="N280" s="44" t="s">
        <v>46</v>
      </c>
      <c r="O280" s="44">
        <v>5480</v>
      </c>
      <c r="P280" s="44">
        <v>4480</v>
      </c>
      <c r="Q280" s="44" t="s">
        <v>46</v>
      </c>
      <c r="R280" s="44" t="s">
        <v>46</v>
      </c>
      <c r="S280" s="44" t="s">
        <v>46</v>
      </c>
      <c r="T280" s="44" t="s">
        <v>46</v>
      </c>
      <c r="U280" s="44" t="s">
        <v>46</v>
      </c>
      <c r="V280" s="44" t="s">
        <v>46</v>
      </c>
      <c r="W280" s="44" t="s">
        <v>46</v>
      </c>
      <c r="X280" s="44" t="s">
        <v>12240</v>
      </c>
      <c r="Y280" s="44" t="s">
        <v>46</v>
      </c>
      <c r="Z280" s="44">
        <v>0</v>
      </c>
      <c r="AA280" s="44" t="s">
        <v>46</v>
      </c>
      <c r="AB280" s="44" t="s">
        <v>46</v>
      </c>
      <c r="AC280" s="44" t="s">
        <v>46</v>
      </c>
      <c r="AD280" s="44" t="s">
        <v>46</v>
      </c>
    </row>
    <row r="281" spans="1:30">
      <c r="A281" s="44" t="s">
        <v>10758</v>
      </c>
      <c r="B281" s="44" t="s">
        <v>3801</v>
      </c>
      <c r="C281" s="44" t="s">
        <v>3802</v>
      </c>
      <c r="D281" s="44" t="s">
        <v>12254</v>
      </c>
      <c r="E281" s="44" t="s">
        <v>12255</v>
      </c>
      <c r="F281" s="44" t="s">
        <v>12256</v>
      </c>
      <c r="G281" s="44" t="s">
        <v>12257</v>
      </c>
      <c r="H281" s="44" t="s">
        <v>38</v>
      </c>
      <c r="I281" s="44" t="s">
        <v>46</v>
      </c>
      <c r="J281" s="44" t="s">
        <v>46</v>
      </c>
      <c r="K281" s="44" t="s">
        <v>12249</v>
      </c>
      <c r="L281" s="44" t="s">
        <v>46</v>
      </c>
      <c r="M281" s="44" t="s">
        <v>46</v>
      </c>
      <c r="N281" s="44" t="s">
        <v>46</v>
      </c>
      <c r="O281" s="44">
        <v>6980</v>
      </c>
      <c r="P281" s="44">
        <v>5980</v>
      </c>
      <c r="Q281" s="44" t="s">
        <v>46</v>
      </c>
      <c r="R281" s="44" t="s">
        <v>46</v>
      </c>
      <c r="S281" s="44" t="s">
        <v>46</v>
      </c>
      <c r="T281" s="44" t="s">
        <v>46</v>
      </c>
      <c r="U281" s="44" t="s">
        <v>46</v>
      </c>
      <c r="V281" s="44" t="s">
        <v>46</v>
      </c>
      <c r="W281" s="44" t="s">
        <v>46</v>
      </c>
      <c r="X281" s="44" t="s">
        <v>11618</v>
      </c>
      <c r="Y281" s="44" t="s">
        <v>46</v>
      </c>
      <c r="Z281" s="44">
        <v>0</v>
      </c>
      <c r="AA281" s="44" t="s">
        <v>46</v>
      </c>
      <c r="AB281" s="44" t="s">
        <v>46</v>
      </c>
      <c r="AC281" s="44" t="s">
        <v>46</v>
      </c>
      <c r="AD281" s="44" t="s">
        <v>46</v>
      </c>
    </row>
    <row r="282" spans="1:30">
      <c r="A282" s="44" t="s">
        <v>10758</v>
      </c>
      <c r="B282" s="44" t="s">
        <v>3801</v>
      </c>
      <c r="C282" s="44" t="s">
        <v>3802</v>
      </c>
      <c r="D282" s="44" t="s">
        <v>12258</v>
      </c>
      <c r="E282" s="44" t="s">
        <v>12259</v>
      </c>
      <c r="F282" s="44" t="s">
        <v>12260</v>
      </c>
      <c r="G282" s="44" t="s">
        <v>12261</v>
      </c>
      <c r="H282" s="44" t="s">
        <v>38</v>
      </c>
      <c r="I282" s="44" t="s">
        <v>46</v>
      </c>
      <c r="J282" s="44" t="s">
        <v>46</v>
      </c>
      <c r="K282" s="44" t="s">
        <v>46</v>
      </c>
      <c r="L282" s="44" t="s">
        <v>46</v>
      </c>
      <c r="M282" s="44" t="s">
        <v>46</v>
      </c>
      <c r="N282" s="44" t="s">
        <v>46</v>
      </c>
      <c r="O282" s="44">
        <v>2680</v>
      </c>
      <c r="P282" s="44">
        <v>1680</v>
      </c>
      <c r="Q282" s="44" t="s">
        <v>46</v>
      </c>
      <c r="R282" s="44" t="s">
        <v>46</v>
      </c>
      <c r="S282" s="44" t="s">
        <v>46</v>
      </c>
      <c r="T282" s="44" t="s">
        <v>46</v>
      </c>
      <c r="U282" s="44" t="s">
        <v>10823</v>
      </c>
      <c r="V282" s="44" t="s">
        <v>46</v>
      </c>
      <c r="W282" s="44" t="s">
        <v>46</v>
      </c>
      <c r="X282" s="44" t="s">
        <v>12262</v>
      </c>
      <c r="Y282" s="44" t="s">
        <v>46</v>
      </c>
      <c r="Z282" s="44">
        <v>0</v>
      </c>
      <c r="AA282" s="44" t="s">
        <v>46</v>
      </c>
      <c r="AB282" s="44" t="s">
        <v>46</v>
      </c>
      <c r="AC282" s="44" t="s">
        <v>46</v>
      </c>
      <c r="AD282" s="44" t="s">
        <v>46</v>
      </c>
    </row>
    <row r="283" spans="1:30">
      <c r="A283" s="44" t="s">
        <v>10758</v>
      </c>
      <c r="B283" s="44" t="s">
        <v>2824</v>
      </c>
      <c r="C283" s="44" t="s">
        <v>4230</v>
      </c>
      <c r="D283" s="44" t="s">
        <v>12263</v>
      </c>
      <c r="E283" s="44" t="s">
        <v>12264</v>
      </c>
      <c r="F283" s="44" t="s">
        <v>12265</v>
      </c>
      <c r="G283" s="44" t="s">
        <v>12266</v>
      </c>
      <c r="H283" s="44" t="s">
        <v>38</v>
      </c>
      <c r="I283" s="44" t="s">
        <v>46</v>
      </c>
      <c r="J283" s="44" t="s">
        <v>46</v>
      </c>
      <c r="K283" s="44" t="s">
        <v>287</v>
      </c>
      <c r="L283" s="44" t="s">
        <v>46</v>
      </c>
      <c r="M283" s="44" t="s">
        <v>12267</v>
      </c>
      <c r="N283" s="44" t="s">
        <v>61</v>
      </c>
      <c r="O283" s="44">
        <v>7490</v>
      </c>
      <c r="P283" s="44">
        <v>5490</v>
      </c>
      <c r="Q283" s="44" t="s">
        <v>46</v>
      </c>
      <c r="R283" s="44" t="s">
        <v>46</v>
      </c>
      <c r="S283" s="44" t="s">
        <v>46</v>
      </c>
      <c r="T283" s="44" t="s">
        <v>46</v>
      </c>
      <c r="U283" s="44" t="s">
        <v>46</v>
      </c>
      <c r="V283" s="44" t="s">
        <v>46</v>
      </c>
      <c r="W283" s="44" t="s">
        <v>46</v>
      </c>
      <c r="X283" s="44" t="s">
        <v>11210</v>
      </c>
      <c r="Y283" s="44" t="s">
        <v>46</v>
      </c>
      <c r="Z283" s="44" t="s">
        <v>46</v>
      </c>
      <c r="AA283" s="44" t="s">
        <v>46</v>
      </c>
      <c r="AB283" s="44" t="s">
        <v>46</v>
      </c>
      <c r="AC283" s="44" t="s">
        <v>46</v>
      </c>
      <c r="AD283" s="44" t="s">
        <v>46</v>
      </c>
    </row>
    <row r="284" spans="1:30">
      <c r="A284" s="44" t="s">
        <v>10758</v>
      </c>
      <c r="B284" s="44" t="s">
        <v>2824</v>
      </c>
      <c r="C284" s="44" t="s">
        <v>4230</v>
      </c>
      <c r="D284" s="44" t="s">
        <v>12268</v>
      </c>
      <c r="E284" s="44" t="s">
        <v>12269</v>
      </c>
      <c r="F284" s="44" t="s">
        <v>12270</v>
      </c>
      <c r="G284" s="44" t="s">
        <v>12271</v>
      </c>
      <c r="H284" s="44" t="s">
        <v>38</v>
      </c>
      <c r="I284" s="44" t="s">
        <v>46</v>
      </c>
      <c r="J284" s="44" t="s">
        <v>46</v>
      </c>
      <c r="K284" s="44" t="s">
        <v>287</v>
      </c>
      <c r="L284" s="44" t="s">
        <v>46</v>
      </c>
      <c r="M284" s="44" t="s">
        <v>12272</v>
      </c>
      <c r="N284" s="44" t="s">
        <v>6459</v>
      </c>
      <c r="O284" s="44">
        <v>4200</v>
      </c>
      <c r="P284" s="44">
        <v>2690</v>
      </c>
      <c r="Q284" s="44" t="s">
        <v>46</v>
      </c>
      <c r="R284" s="44" t="s">
        <v>46</v>
      </c>
      <c r="S284" s="44" t="s">
        <v>46</v>
      </c>
      <c r="T284" s="44" t="s">
        <v>46</v>
      </c>
      <c r="U284" s="44" t="s">
        <v>46</v>
      </c>
      <c r="V284" s="44" t="s">
        <v>46</v>
      </c>
      <c r="W284" s="44" t="s">
        <v>46</v>
      </c>
      <c r="X284" s="44" t="s">
        <v>11112</v>
      </c>
      <c r="Y284" s="44" t="s">
        <v>46</v>
      </c>
      <c r="Z284" s="44" t="s">
        <v>46</v>
      </c>
      <c r="AA284" s="44" t="s">
        <v>46</v>
      </c>
      <c r="AB284" s="44" t="s">
        <v>46</v>
      </c>
      <c r="AC284" s="44" t="s">
        <v>46</v>
      </c>
      <c r="AD284" s="44" t="s">
        <v>46</v>
      </c>
    </row>
    <row r="285" spans="1:30">
      <c r="A285" s="44" t="s">
        <v>10758</v>
      </c>
      <c r="B285" s="44" t="s">
        <v>2824</v>
      </c>
      <c r="C285" s="44" t="s">
        <v>4230</v>
      </c>
      <c r="D285" s="44" t="s">
        <v>12273</v>
      </c>
      <c r="E285" s="44" t="s">
        <v>12274</v>
      </c>
      <c r="F285" s="44" t="s">
        <v>12275</v>
      </c>
      <c r="G285" s="44" t="s">
        <v>12276</v>
      </c>
      <c r="H285" s="44" t="s">
        <v>38</v>
      </c>
      <c r="I285" s="44" t="s">
        <v>46</v>
      </c>
      <c r="J285" s="44" t="s">
        <v>46</v>
      </c>
      <c r="K285" s="44" t="s">
        <v>4361</v>
      </c>
      <c r="L285" s="44" t="s">
        <v>46</v>
      </c>
      <c r="M285" s="44" t="s">
        <v>12277</v>
      </c>
      <c r="N285" s="44" t="s">
        <v>1018</v>
      </c>
      <c r="O285" s="44">
        <v>3590</v>
      </c>
      <c r="P285" s="44">
        <v>3190</v>
      </c>
      <c r="Q285" s="44" t="s">
        <v>46</v>
      </c>
      <c r="R285" s="44" t="s">
        <v>46</v>
      </c>
      <c r="S285" s="44" t="s">
        <v>46</v>
      </c>
      <c r="T285" s="44" t="s">
        <v>12278</v>
      </c>
      <c r="U285" s="44" t="s">
        <v>46</v>
      </c>
      <c r="V285" s="44" t="s">
        <v>46</v>
      </c>
      <c r="W285" s="44" t="s">
        <v>46</v>
      </c>
      <c r="X285" s="44" t="s">
        <v>12279</v>
      </c>
      <c r="Y285" s="44" t="s">
        <v>12280</v>
      </c>
      <c r="Z285" s="44" t="s">
        <v>46</v>
      </c>
      <c r="AA285" s="44" t="s">
        <v>46</v>
      </c>
      <c r="AB285" s="44" t="s">
        <v>46</v>
      </c>
      <c r="AC285" s="44" t="s">
        <v>46</v>
      </c>
      <c r="AD285" s="44" t="s">
        <v>46</v>
      </c>
    </row>
    <row r="286" spans="1:30">
      <c r="A286" s="44" t="s">
        <v>10758</v>
      </c>
      <c r="B286" s="44" t="s">
        <v>2824</v>
      </c>
      <c r="C286" s="44" t="s">
        <v>4230</v>
      </c>
      <c r="D286" s="44" t="s">
        <v>12281</v>
      </c>
      <c r="E286" s="44" t="s">
        <v>12282</v>
      </c>
      <c r="F286" s="44" t="s">
        <v>12283</v>
      </c>
      <c r="G286" s="44" t="s">
        <v>12284</v>
      </c>
      <c r="H286" s="44" t="s">
        <v>38</v>
      </c>
      <c r="I286" s="44" t="s">
        <v>46</v>
      </c>
      <c r="J286" s="44" t="s">
        <v>46</v>
      </c>
      <c r="K286" s="44" t="s">
        <v>4361</v>
      </c>
      <c r="L286" s="44" t="s">
        <v>12285</v>
      </c>
      <c r="M286" s="44" t="s">
        <v>46</v>
      </c>
      <c r="N286" s="44" t="s">
        <v>1018</v>
      </c>
      <c r="O286" s="44">
        <v>4090</v>
      </c>
      <c r="P286" s="44">
        <v>3690</v>
      </c>
      <c r="Q286" s="44" t="s">
        <v>46</v>
      </c>
      <c r="R286" s="44" t="s">
        <v>46</v>
      </c>
      <c r="S286" s="44" t="s">
        <v>46</v>
      </c>
      <c r="T286" s="44" t="s">
        <v>12286</v>
      </c>
      <c r="U286" s="44" t="s">
        <v>46</v>
      </c>
      <c r="V286" s="44" t="s">
        <v>46</v>
      </c>
      <c r="W286" s="44" t="s">
        <v>46</v>
      </c>
      <c r="X286" s="44" t="s">
        <v>11095</v>
      </c>
      <c r="Y286" s="44" t="s">
        <v>4361</v>
      </c>
      <c r="Z286" s="44" t="s">
        <v>46</v>
      </c>
      <c r="AA286" s="44" t="s">
        <v>46</v>
      </c>
      <c r="AB286" s="44" t="s">
        <v>46</v>
      </c>
      <c r="AC286" s="44" t="s">
        <v>46</v>
      </c>
      <c r="AD286" s="44" t="s">
        <v>46</v>
      </c>
    </row>
    <row r="287" spans="1:30">
      <c r="A287" s="44" t="s">
        <v>10758</v>
      </c>
      <c r="B287" s="44" t="s">
        <v>2824</v>
      </c>
      <c r="C287" s="44" t="s">
        <v>11289</v>
      </c>
      <c r="D287" s="44" t="s">
        <v>12287</v>
      </c>
      <c r="E287" s="44" t="s">
        <v>12288</v>
      </c>
      <c r="F287" s="44" t="s">
        <v>12289</v>
      </c>
      <c r="G287" s="44" t="s">
        <v>12290</v>
      </c>
      <c r="H287" s="44" t="s">
        <v>38</v>
      </c>
      <c r="I287" s="44" t="s">
        <v>46</v>
      </c>
      <c r="J287" s="44" t="s">
        <v>46</v>
      </c>
      <c r="K287" s="44" t="s">
        <v>46</v>
      </c>
      <c r="L287" s="44" t="s">
        <v>46</v>
      </c>
      <c r="M287" s="44" t="s">
        <v>46</v>
      </c>
      <c r="N287" s="44" t="s">
        <v>61</v>
      </c>
      <c r="O287" s="44">
        <v>1453</v>
      </c>
      <c r="P287" s="44">
        <v>899</v>
      </c>
      <c r="Q287" s="44" t="s">
        <v>46</v>
      </c>
      <c r="R287" s="44" t="s">
        <v>46</v>
      </c>
      <c r="S287" s="44" t="s">
        <v>46</v>
      </c>
      <c r="T287" s="44" t="s">
        <v>12291</v>
      </c>
      <c r="U287" s="44" t="s">
        <v>12292</v>
      </c>
      <c r="V287" s="44" t="s">
        <v>46</v>
      </c>
      <c r="W287" s="44" t="s">
        <v>46</v>
      </c>
      <c r="X287" s="44" t="s">
        <v>10559</v>
      </c>
      <c r="Y287" s="44" t="s">
        <v>46</v>
      </c>
      <c r="Z287" s="44">
        <v>0</v>
      </c>
      <c r="AA287" s="44" t="s">
        <v>46</v>
      </c>
      <c r="AB287" s="44" t="s">
        <v>12293</v>
      </c>
      <c r="AC287" s="44" t="s">
        <v>12294</v>
      </c>
      <c r="AD287" s="44" t="s">
        <v>12295</v>
      </c>
    </row>
    <row r="288" spans="1:30">
      <c r="A288" s="44" t="s">
        <v>10758</v>
      </c>
      <c r="B288" s="44" t="s">
        <v>2824</v>
      </c>
      <c r="C288" s="44" t="s">
        <v>11289</v>
      </c>
      <c r="D288" s="44" t="s">
        <v>12296</v>
      </c>
      <c r="E288" s="44" t="s">
        <v>12297</v>
      </c>
      <c r="F288" s="44" t="s">
        <v>12298</v>
      </c>
      <c r="G288" s="44" t="s">
        <v>12299</v>
      </c>
      <c r="H288" s="44" t="s">
        <v>38</v>
      </c>
      <c r="I288" s="44" t="s">
        <v>46</v>
      </c>
      <c r="J288" s="44" t="s">
        <v>46</v>
      </c>
      <c r="K288" s="44" t="s">
        <v>46</v>
      </c>
      <c r="L288" s="44" t="s">
        <v>46</v>
      </c>
      <c r="M288" s="44" t="s">
        <v>46</v>
      </c>
      <c r="N288" s="44" t="s">
        <v>61</v>
      </c>
      <c r="O288" s="44">
        <v>1376</v>
      </c>
      <c r="P288" s="44">
        <v>799</v>
      </c>
      <c r="Q288" s="44" t="s">
        <v>46</v>
      </c>
      <c r="R288" s="44" t="s">
        <v>46</v>
      </c>
      <c r="S288" s="44" t="s">
        <v>46</v>
      </c>
      <c r="T288" s="44" t="s">
        <v>46</v>
      </c>
      <c r="U288" s="44" t="s">
        <v>46</v>
      </c>
      <c r="V288" s="44" t="s">
        <v>46</v>
      </c>
      <c r="W288" s="44" t="s">
        <v>46</v>
      </c>
      <c r="X288" s="44" t="s">
        <v>12300</v>
      </c>
      <c r="Y288" s="44" t="s">
        <v>46</v>
      </c>
      <c r="Z288" s="44">
        <v>0</v>
      </c>
      <c r="AA288" s="44" t="s">
        <v>46</v>
      </c>
      <c r="AB288" s="44" t="s">
        <v>12301</v>
      </c>
      <c r="AC288" s="44" t="s">
        <v>11296</v>
      </c>
      <c r="AD288" s="44" t="s">
        <v>12302</v>
      </c>
    </row>
    <row r="289" spans="1:30">
      <c r="A289" s="44" t="s">
        <v>10758</v>
      </c>
      <c r="B289" s="44" t="s">
        <v>2824</v>
      </c>
      <c r="C289" s="44" t="s">
        <v>4230</v>
      </c>
      <c r="D289" s="44" t="s">
        <v>12303</v>
      </c>
      <c r="E289" s="44" t="s">
        <v>12304</v>
      </c>
      <c r="F289" s="44" t="s">
        <v>12305</v>
      </c>
      <c r="G289" s="44" t="s">
        <v>12306</v>
      </c>
      <c r="H289" s="44" t="s">
        <v>38</v>
      </c>
      <c r="I289" s="44" t="s">
        <v>46</v>
      </c>
      <c r="J289" s="44" t="s">
        <v>46</v>
      </c>
      <c r="K289" s="44" t="s">
        <v>46</v>
      </c>
      <c r="L289" s="44" t="s">
        <v>12307</v>
      </c>
      <c r="M289" s="44" t="s">
        <v>12308</v>
      </c>
      <c r="N289" s="44" t="s">
        <v>61</v>
      </c>
      <c r="O289" s="44">
        <v>6990</v>
      </c>
      <c r="P289" s="44">
        <v>3690</v>
      </c>
      <c r="Q289" s="44" t="s">
        <v>46</v>
      </c>
      <c r="R289" s="44" t="s">
        <v>46</v>
      </c>
      <c r="S289" s="44" t="s">
        <v>46</v>
      </c>
      <c r="T289" s="44" t="s">
        <v>12309</v>
      </c>
      <c r="U289" s="44" t="s">
        <v>10938</v>
      </c>
      <c r="V289" s="44" t="s">
        <v>46</v>
      </c>
      <c r="W289" s="44" t="s">
        <v>46</v>
      </c>
      <c r="X289" s="44" t="s">
        <v>11250</v>
      </c>
      <c r="Y289" s="44" t="s">
        <v>46</v>
      </c>
      <c r="Z289" s="44" t="s">
        <v>46</v>
      </c>
      <c r="AA289" s="44" t="s">
        <v>46</v>
      </c>
      <c r="AB289" s="44" t="s">
        <v>46</v>
      </c>
      <c r="AC289" s="44" t="s">
        <v>46</v>
      </c>
      <c r="AD289" s="44" t="s">
        <v>46</v>
      </c>
    </row>
    <row r="290" spans="1:30">
      <c r="A290" s="44" t="s">
        <v>10758</v>
      </c>
      <c r="B290" s="44" t="s">
        <v>2824</v>
      </c>
      <c r="C290" s="44" t="s">
        <v>12310</v>
      </c>
      <c r="D290" s="44" t="s">
        <v>12311</v>
      </c>
      <c r="E290" s="44" t="s">
        <v>12312</v>
      </c>
      <c r="F290" s="44" t="s">
        <v>12313</v>
      </c>
      <c r="G290" s="44" t="s">
        <v>12314</v>
      </c>
      <c r="H290" s="44" t="s">
        <v>38</v>
      </c>
      <c r="I290" s="44" t="s">
        <v>46</v>
      </c>
      <c r="J290" s="44" t="s">
        <v>46</v>
      </c>
      <c r="K290" s="44" t="s">
        <v>46</v>
      </c>
      <c r="L290" s="44" t="s">
        <v>12315</v>
      </c>
      <c r="M290" s="44" t="s">
        <v>46</v>
      </c>
      <c r="N290" s="44" t="s">
        <v>44</v>
      </c>
      <c r="O290" s="44">
        <v>2999</v>
      </c>
      <c r="P290" s="44">
        <v>1580</v>
      </c>
      <c r="Q290" s="44" t="s">
        <v>46</v>
      </c>
      <c r="R290" s="44" t="s">
        <v>46</v>
      </c>
      <c r="S290" s="44" t="s">
        <v>46</v>
      </c>
      <c r="T290" s="44" t="s">
        <v>12316</v>
      </c>
      <c r="U290" s="44" t="s">
        <v>12292</v>
      </c>
      <c r="V290" s="44" t="s">
        <v>46</v>
      </c>
      <c r="W290" s="44" t="s">
        <v>46</v>
      </c>
      <c r="X290" s="44" t="s">
        <v>12317</v>
      </c>
      <c r="Y290" s="44" t="s">
        <v>46</v>
      </c>
      <c r="Z290" s="44" t="s">
        <v>46</v>
      </c>
      <c r="AA290" s="44" t="s">
        <v>46</v>
      </c>
      <c r="AB290" s="44" t="s">
        <v>46</v>
      </c>
      <c r="AC290" s="44" t="s">
        <v>46</v>
      </c>
      <c r="AD290" s="44" t="s">
        <v>46</v>
      </c>
    </row>
    <row r="291" spans="1:30">
      <c r="A291" s="44" t="s">
        <v>10758</v>
      </c>
      <c r="B291" s="44" t="s">
        <v>2824</v>
      </c>
      <c r="C291" s="44" t="s">
        <v>11289</v>
      </c>
      <c r="D291" s="44" t="s">
        <v>12318</v>
      </c>
      <c r="E291" s="44" t="s">
        <v>12319</v>
      </c>
      <c r="F291" s="44" t="s">
        <v>12320</v>
      </c>
      <c r="G291" s="44" t="s">
        <v>12321</v>
      </c>
      <c r="H291" s="44" t="s">
        <v>38</v>
      </c>
      <c r="I291" s="44" t="s">
        <v>46</v>
      </c>
      <c r="J291" s="44" t="s">
        <v>46</v>
      </c>
      <c r="K291" s="44" t="s">
        <v>12322</v>
      </c>
      <c r="L291" s="44" t="s">
        <v>12323</v>
      </c>
      <c r="M291" s="44" t="s">
        <v>46</v>
      </c>
      <c r="N291" s="44" t="s">
        <v>61</v>
      </c>
      <c r="O291" s="44">
        <v>1999</v>
      </c>
      <c r="P291" s="44">
        <v>1270</v>
      </c>
      <c r="Q291" s="44" t="s">
        <v>46</v>
      </c>
      <c r="R291" s="44" t="s">
        <v>12324</v>
      </c>
      <c r="S291" s="44" t="s">
        <v>12325</v>
      </c>
      <c r="T291" s="44" t="s">
        <v>12326</v>
      </c>
      <c r="U291" s="44" t="s">
        <v>10969</v>
      </c>
      <c r="V291" s="44" t="s">
        <v>46</v>
      </c>
      <c r="W291" s="44" t="s">
        <v>71</v>
      </c>
      <c r="X291" s="44" t="s">
        <v>9532</v>
      </c>
      <c r="Y291" s="44" t="s">
        <v>46</v>
      </c>
      <c r="Z291" s="44">
        <v>0</v>
      </c>
      <c r="AA291" s="44" t="s">
        <v>46</v>
      </c>
      <c r="AB291" s="44" t="s">
        <v>46</v>
      </c>
      <c r="AC291" s="44" t="s">
        <v>46</v>
      </c>
      <c r="AD291" s="44" t="s">
        <v>46</v>
      </c>
    </row>
    <row r="292" spans="1:30">
      <c r="A292" s="44" t="s">
        <v>10758</v>
      </c>
      <c r="B292" s="44" t="s">
        <v>2824</v>
      </c>
      <c r="C292" s="44" t="s">
        <v>11289</v>
      </c>
      <c r="D292" s="44" t="s">
        <v>12327</v>
      </c>
      <c r="E292" s="44" t="s">
        <v>12328</v>
      </c>
      <c r="F292" s="44" t="s">
        <v>12329</v>
      </c>
      <c r="G292" s="44" t="s">
        <v>12330</v>
      </c>
      <c r="H292" s="44" t="s">
        <v>38</v>
      </c>
      <c r="I292" s="44" t="s">
        <v>46</v>
      </c>
      <c r="J292" s="44" t="s">
        <v>46</v>
      </c>
      <c r="K292" s="44" t="s">
        <v>12322</v>
      </c>
      <c r="L292" s="44" t="s">
        <v>12331</v>
      </c>
      <c r="M292" s="44" t="s">
        <v>46</v>
      </c>
      <c r="N292" s="44" t="s">
        <v>61</v>
      </c>
      <c r="O292" s="44">
        <v>1699</v>
      </c>
      <c r="P292" s="44">
        <v>1020</v>
      </c>
      <c r="Q292" s="44" t="s">
        <v>46</v>
      </c>
      <c r="R292" s="44" t="s">
        <v>12324</v>
      </c>
      <c r="S292" s="44" t="s">
        <v>12325</v>
      </c>
      <c r="T292" s="44" t="s">
        <v>12326</v>
      </c>
      <c r="U292" s="44" t="s">
        <v>10969</v>
      </c>
      <c r="V292" s="44" t="s">
        <v>46</v>
      </c>
      <c r="W292" s="44" t="s">
        <v>71</v>
      </c>
      <c r="X292" s="44" t="s">
        <v>9172</v>
      </c>
      <c r="Y292" s="44" t="s">
        <v>46</v>
      </c>
      <c r="Z292" s="44">
        <v>0</v>
      </c>
      <c r="AA292" s="44" t="s">
        <v>46</v>
      </c>
      <c r="AB292" s="44" t="s">
        <v>46</v>
      </c>
      <c r="AC292" s="44" t="s">
        <v>46</v>
      </c>
      <c r="AD292" s="44" t="s">
        <v>46</v>
      </c>
    </row>
    <row r="293" spans="1:30">
      <c r="A293" s="44" t="s">
        <v>10758</v>
      </c>
      <c r="B293" s="44" t="s">
        <v>2824</v>
      </c>
      <c r="C293" s="44" t="s">
        <v>11289</v>
      </c>
      <c r="D293" s="44" t="s">
        <v>12332</v>
      </c>
      <c r="E293" s="44" t="s">
        <v>12333</v>
      </c>
      <c r="F293" s="44" t="s">
        <v>12334</v>
      </c>
      <c r="G293" s="44" t="s">
        <v>12335</v>
      </c>
      <c r="H293" s="44" t="s">
        <v>38</v>
      </c>
      <c r="I293" s="44" t="s">
        <v>46</v>
      </c>
      <c r="J293" s="44" t="s">
        <v>46</v>
      </c>
      <c r="K293" s="44" t="s">
        <v>12322</v>
      </c>
      <c r="L293" s="44" t="s">
        <v>12336</v>
      </c>
      <c r="M293" s="44" t="s">
        <v>46</v>
      </c>
      <c r="N293" s="44" t="s">
        <v>61</v>
      </c>
      <c r="O293" s="44">
        <v>1799</v>
      </c>
      <c r="P293" s="44">
        <v>1100</v>
      </c>
      <c r="Q293" s="44" t="s">
        <v>46</v>
      </c>
      <c r="R293" s="44" t="s">
        <v>12324</v>
      </c>
      <c r="S293" s="44" t="s">
        <v>12325</v>
      </c>
      <c r="T293" s="44" t="s">
        <v>12326</v>
      </c>
      <c r="U293" s="44" t="s">
        <v>10832</v>
      </c>
      <c r="V293" s="44" t="s">
        <v>46</v>
      </c>
      <c r="W293" s="44" t="s">
        <v>71</v>
      </c>
      <c r="X293" s="44" t="s">
        <v>11411</v>
      </c>
      <c r="Y293" s="44" t="s">
        <v>46</v>
      </c>
      <c r="Z293" s="44">
        <v>0</v>
      </c>
      <c r="AA293" s="44" t="s">
        <v>46</v>
      </c>
      <c r="AB293" s="44" t="s">
        <v>46</v>
      </c>
      <c r="AC293" s="44" t="s">
        <v>46</v>
      </c>
      <c r="AD293" s="44" t="s">
        <v>46</v>
      </c>
    </row>
    <row r="294" spans="1:30">
      <c r="A294" s="44" t="s">
        <v>10758</v>
      </c>
      <c r="B294" s="44" t="s">
        <v>2824</v>
      </c>
      <c r="C294" s="44" t="s">
        <v>11289</v>
      </c>
      <c r="D294" s="44" t="s">
        <v>12337</v>
      </c>
      <c r="E294" s="44" t="s">
        <v>12338</v>
      </c>
      <c r="F294" s="44" t="s">
        <v>12339</v>
      </c>
      <c r="G294" s="44" t="s">
        <v>12340</v>
      </c>
      <c r="H294" s="44" t="s">
        <v>38</v>
      </c>
      <c r="I294" s="44" t="s">
        <v>46</v>
      </c>
      <c r="J294" s="44" t="s">
        <v>46</v>
      </c>
      <c r="K294" s="44" t="s">
        <v>12341</v>
      </c>
      <c r="L294" s="44" t="s">
        <v>12342</v>
      </c>
      <c r="M294" s="44" t="s">
        <v>46</v>
      </c>
      <c r="N294" s="44" t="s">
        <v>61</v>
      </c>
      <c r="O294" s="44">
        <v>1899</v>
      </c>
      <c r="P294" s="44">
        <v>1190</v>
      </c>
      <c r="Q294" s="44" t="s">
        <v>46</v>
      </c>
      <c r="R294" s="44" t="s">
        <v>12324</v>
      </c>
      <c r="S294" s="44" t="s">
        <v>12325</v>
      </c>
      <c r="T294" s="44" t="s">
        <v>12326</v>
      </c>
      <c r="U294" s="44" t="s">
        <v>10832</v>
      </c>
      <c r="V294" s="44" t="s">
        <v>46</v>
      </c>
      <c r="W294" s="44" t="s">
        <v>71</v>
      </c>
      <c r="X294" s="44" t="s">
        <v>11294</v>
      </c>
      <c r="Y294" s="44" t="s">
        <v>46</v>
      </c>
      <c r="Z294" s="44">
        <v>0</v>
      </c>
      <c r="AA294" s="44" t="s">
        <v>46</v>
      </c>
      <c r="AB294" s="44" t="s">
        <v>46</v>
      </c>
      <c r="AC294" s="44" t="s">
        <v>46</v>
      </c>
      <c r="AD294" s="44" t="s">
        <v>46</v>
      </c>
    </row>
    <row r="295" spans="1:30">
      <c r="A295" s="44" t="s">
        <v>10758</v>
      </c>
      <c r="B295" s="44" t="s">
        <v>2824</v>
      </c>
      <c r="C295" s="44" t="s">
        <v>11289</v>
      </c>
      <c r="D295" s="44" t="s">
        <v>12343</v>
      </c>
      <c r="E295" s="44" t="s">
        <v>12344</v>
      </c>
      <c r="F295" s="44" t="s">
        <v>12345</v>
      </c>
      <c r="G295" s="44" t="s">
        <v>12346</v>
      </c>
      <c r="H295" s="44" t="s">
        <v>38</v>
      </c>
      <c r="I295" s="44" t="s">
        <v>46</v>
      </c>
      <c r="J295" s="44" t="s">
        <v>46</v>
      </c>
      <c r="K295" s="44" t="s">
        <v>12347</v>
      </c>
      <c r="L295" s="44" t="s">
        <v>12348</v>
      </c>
      <c r="M295" s="44" t="s">
        <v>46</v>
      </c>
      <c r="N295" s="44" t="s">
        <v>61</v>
      </c>
      <c r="O295" s="44">
        <v>1194</v>
      </c>
      <c r="P295" s="44">
        <v>899</v>
      </c>
      <c r="Q295" s="44" t="s">
        <v>46</v>
      </c>
      <c r="R295" s="44" t="s">
        <v>46</v>
      </c>
      <c r="S295" s="44" t="s">
        <v>46</v>
      </c>
      <c r="T295" s="44" t="s">
        <v>12349</v>
      </c>
      <c r="U295" s="44" t="s">
        <v>46</v>
      </c>
      <c r="V295" s="44" t="s">
        <v>46</v>
      </c>
      <c r="W295" s="44" t="s">
        <v>71</v>
      </c>
      <c r="X295" s="44" t="s">
        <v>12350</v>
      </c>
      <c r="Y295" s="44" t="s">
        <v>46</v>
      </c>
      <c r="Z295" s="44" t="s">
        <v>46</v>
      </c>
      <c r="AA295" s="44" t="s">
        <v>46</v>
      </c>
      <c r="AB295" s="44" t="s">
        <v>46</v>
      </c>
      <c r="AC295" s="44" t="s">
        <v>46</v>
      </c>
      <c r="AD295" s="44" t="s">
        <v>46</v>
      </c>
    </row>
    <row r="296" spans="1:30">
      <c r="A296" s="44" t="s">
        <v>10758</v>
      </c>
      <c r="B296" s="44" t="s">
        <v>2824</v>
      </c>
      <c r="C296" s="44" t="s">
        <v>4590</v>
      </c>
      <c r="D296" s="44" t="s">
        <v>12351</v>
      </c>
      <c r="E296" s="44" t="s">
        <v>12352</v>
      </c>
      <c r="F296" s="44" t="s">
        <v>12353</v>
      </c>
      <c r="G296" s="44" t="s">
        <v>12354</v>
      </c>
      <c r="H296" s="44" t="s">
        <v>38</v>
      </c>
      <c r="I296" s="44" t="s">
        <v>46</v>
      </c>
      <c r="J296" s="44" t="s">
        <v>46</v>
      </c>
      <c r="K296" s="44" t="s">
        <v>12355</v>
      </c>
      <c r="L296" s="44" t="s">
        <v>12356</v>
      </c>
      <c r="M296" s="44" t="s">
        <v>46</v>
      </c>
      <c r="N296" s="44" t="s">
        <v>44</v>
      </c>
      <c r="O296" s="44">
        <v>3670</v>
      </c>
      <c r="P296" s="44">
        <v>999</v>
      </c>
      <c r="Q296" s="44" t="s">
        <v>46</v>
      </c>
      <c r="R296" s="44" t="s">
        <v>46</v>
      </c>
      <c r="S296" s="44" t="s">
        <v>46</v>
      </c>
      <c r="T296" s="44" t="s">
        <v>12357</v>
      </c>
      <c r="U296" s="44" t="s">
        <v>11330</v>
      </c>
      <c r="V296" s="44" t="s">
        <v>46</v>
      </c>
      <c r="W296" s="44" t="s">
        <v>71</v>
      </c>
      <c r="X296" s="44" t="s">
        <v>12350</v>
      </c>
      <c r="Y296" s="44" t="s">
        <v>46</v>
      </c>
      <c r="Z296" s="44" t="s">
        <v>46</v>
      </c>
      <c r="AA296" s="44" t="s">
        <v>46</v>
      </c>
      <c r="AB296" s="44" t="s">
        <v>46</v>
      </c>
      <c r="AC296" s="44" t="s">
        <v>46</v>
      </c>
      <c r="AD296" s="44" t="s">
        <v>46</v>
      </c>
    </row>
    <row r="297" spans="1:30">
      <c r="A297" s="44" t="s">
        <v>10758</v>
      </c>
      <c r="B297" s="44" t="s">
        <v>2824</v>
      </c>
      <c r="C297" s="44" t="s">
        <v>11289</v>
      </c>
      <c r="D297" s="44" t="s">
        <v>12358</v>
      </c>
      <c r="E297" s="44" t="s">
        <v>12359</v>
      </c>
      <c r="F297" s="44" t="s">
        <v>12360</v>
      </c>
      <c r="G297" s="44" t="s">
        <v>12361</v>
      </c>
      <c r="H297" s="44" t="s">
        <v>38</v>
      </c>
      <c r="I297" s="44" t="s">
        <v>46</v>
      </c>
      <c r="J297" s="44" t="s">
        <v>46</v>
      </c>
      <c r="K297" s="44" t="s">
        <v>12362</v>
      </c>
      <c r="L297" s="44" t="s">
        <v>12363</v>
      </c>
      <c r="M297" s="44" t="s">
        <v>46</v>
      </c>
      <c r="N297" s="44" t="s">
        <v>61</v>
      </c>
      <c r="O297" s="44">
        <v>1314</v>
      </c>
      <c r="P297" s="44">
        <v>799</v>
      </c>
      <c r="Q297" s="44" t="s">
        <v>46</v>
      </c>
      <c r="R297" s="44" t="s">
        <v>46</v>
      </c>
      <c r="S297" s="44" t="s">
        <v>46</v>
      </c>
      <c r="T297" s="44" t="s">
        <v>12364</v>
      </c>
      <c r="U297" s="44" t="s">
        <v>10908</v>
      </c>
      <c r="V297" s="44" t="s">
        <v>46</v>
      </c>
      <c r="W297" s="44" t="s">
        <v>46</v>
      </c>
      <c r="X297" s="44" t="s">
        <v>12365</v>
      </c>
      <c r="Y297" s="44" t="s">
        <v>46</v>
      </c>
      <c r="Z297" s="44" t="s">
        <v>46</v>
      </c>
      <c r="AA297" s="44" t="s">
        <v>46</v>
      </c>
      <c r="AB297" s="44" t="s">
        <v>46</v>
      </c>
      <c r="AC297" s="44" t="s">
        <v>46</v>
      </c>
      <c r="AD297" s="44" t="s">
        <v>46</v>
      </c>
    </row>
    <row r="298" spans="1:30">
      <c r="A298" s="44" t="s">
        <v>10758</v>
      </c>
      <c r="B298" s="44" t="s">
        <v>2824</v>
      </c>
      <c r="C298" s="44" t="s">
        <v>11289</v>
      </c>
      <c r="D298" s="44" t="s">
        <v>12366</v>
      </c>
      <c r="E298" s="44" t="s">
        <v>12367</v>
      </c>
      <c r="F298" s="44" t="s">
        <v>12368</v>
      </c>
      <c r="G298" s="44" t="s">
        <v>12369</v>
      </c>
      <c r="H298" s="44" t="s">
        <v>38</v>
      </c>
      <c r="I298" s="44" t="s">
        <v>46</v>
      </c>
      <c r="J298" s="44" t="s">
        <v>46</v>
      </c>
      <c r="K298" s="44" t="s">
        <v>12362</v>
      </c>
      <c r="L298" s="44" t="s">
        <v>12370</v>
      </c>
      <c r="M298" s="44" t="s">
        <v>46</v>
      </c>
      <c r="N298" s="44" t="s">
        <v>61</v>
      </c>
      <c r="O298" s="44">
        <v>1314</v>
      </c>
      <c r="P298" s="44">
        <v>849</v>
      </c>
      <c r="Q298" s="44" t="s">
        <v>46</v>
      </c>
      <c r="R298" s="44" t="s">
        <v>46</v>
      </c>
      <c r="S298" s="44" t="s">
        <v>46</v>
      </c>
      <c r="T298" s="44" t="s">
        <v>12371</v>
      </c>
      <c r="U298" s="44" t="s">
        <v>46</v>
      </c>
      <c r="V298" s="44" t="s">
        <v>46</v>
      </c>
      <c r="W298" s="44" t="s">
        <v>46</v>
      </c>
      <c r="X298" s="44" t="s">
        <v>12372</v>
      </c>
      <c r="Y298" s="44" t="s">
        <v>46</v>
      </c>
      <c r="Z298" s="44" t="s">
        <v>46</v>
      </c>
      <c r="AA298" s="44" t="s">
        <v>46</v>
      </c>
      <c r="AB298" s="44" t="s">
        <v>46</v>
      </c>
      <c r="AC298" s="44" t="s">
        <v>46</v>
      </c>
      <c r="AD298" s="44" t="s">
        <v>46</v>
      </c>
    </row>
    <row r="299" spans="1:30">
      <c r="A299" s="44" t="s">
        <v>10758</v>
      </c>
      <c r="B299" s="44" t="s">
        <v>2824</v>
      </c>
      <c r="C299" s="44" t="s">
        <v>11289</v>
      </c>
      <c r="D299" s="44" t="s">
        <v>12373</v>
      </c>
      <c r="E299" s="44" t="s">
        <v>12374</v>
      </c>
      <c r="F299" s="44" t="s">
        <v>12375</v>
      </c>
      <c r="G299" s="44" t="s">
        <v>12376</v>
      </c>
      <c r="H299" s="44" t="s">
        <v>38</v>
      </c>
      <c r="I299" s="44" t="s">
        <v>46</v>
      </c>
      <c r="J299" s="44" t="s">
        <v>46</v>
      </c>
      <c r="K299" s="44" t="s">
        <v>12377</v>
      </c>
      <c r="L299" s="44" t="s">
        <v>12378</v>
      </c>
      <c r="M299" s="44" t="s">
        <v>46</v>
      </c>
      <c r="N299" s="44" t="s">
        <v>61</v>
      </c>
      <c r="O299" s="44">
        <v>1174</v>
      </c>
      <c r="P299" s="44">
        <v>739</v>
      </c>
      <c r="Q299" s="44" t="s">
        <v>46</v>
      </c>
      <c r="R299" s="44" t="s">
        <v>46</v>
      </c>
      <c r="S299" s="44" t="s">
        <v>46</v>
      </c>
      <c r="T299" s="44" t="s">
        <v>12379</v>
      </c>
      <c r="U299" s="44" t="s">
        <v>46</v>
      </c>
      <c r="V299" s="44" t="s">
        <v>46</v>
      </c>
      <c r="W299" s="44" t="s">
        <v>46</v>
      </c>
      <c r="X299" s="44" t="s">
        <v>9172</v>
      </c>
      <c r="Y299" s="44" t="s">
        <v>46</v>
      </c>
      <c r="Z299" s="44" t="s">
        <v>46</v>
      </c>
      <c r="AA299" s="44" t="s">
        <v>46</v>
      </c>
      <c r="AB299" s="44" t="s">
        <v>46</v>
      </c>
      <c r="AC299" s="44" t="s">
        <v>46</v>
      </c>
      <c r="AD299" s="44" t="s">
        <v>46</v>
      </c>
    </row>
    <row r="300" spans="1:30">
      <c r="A300" s="44" t="s">
        <v>10758</v>
      </c>
      <c r="B300" s="44" t="s">
        <v>2824</v>
      </c>
      <c r="C300" s="44" t="s">
        <v>11289</v>
      </c>
      <c r="D300" s="44" t="s">
        <v>12380</v>
      </c>
      <c r="E300" s="44" t="s">
        <v>12381</v>
      </c>
      <c r="F300" s="44" t="s">
        <v>12382</v>
      </c>
      <c r="G300" s="44" t="s">
        <v>12383</v>
      </c>
      <c r="H300" s="44" t="s">
        <v>38</v>
      </c>
      <c r="I300" s="44" t="s">
        <v>46</v>
      </c>
      <c r="J300" s="44" t="s">
        <v>46</v>
      </c>
      <c r="K300" s="44" t="s">
        <v>12377</v>
      </c>
      <c r="L300" s="44" t="s">
        <v>12384</v>
      </c>
      <c r="M300" s="44" t="s">
        <v>46</v>
      </c>
      <c r="N300" s="44" t="s">
        <v>61</v>
      </c>
      <c r="O300" s="44">
        <v>1432</v>
      </c>
      <c r="P300" s="44">
        <v>879</v>
      </c>
      <c r="Q300" s="44" t="s">
        <v>46</v>
      </c>
      <c r="R300" s="44" t="s">
        <v>46</v>
      </c>
      <c r="S300" s="44" t="s">
        <v>46</v>
      </c>
      <c r="T300" s="44" t="s">
        <v>12379</v>
      </c>
      <c r="U300" s="44" t="s">
        <v>46</v>
      </c>
      <c r="V300" s="44" t="s">
        <v>46</v>
      </c>
      <c r="W300" s="44" t="s">
        <v>46</v>
      </c>
      <c r="X300" s="44" t="s">
        <v>12385</v>
      </c>
      <c r="Y300" s="44" t="s">
        <v>46</v>
      </c>
      <c r="Z300" s="44" t="s">
        <v>46</v>
      </c>
      <c r="AA300" s="44" t="s">
        <v>46</v>
      </c>
      <c r="AB300" s="44" t="s">
        <v>46</v>
      </c>
      <c r="AC300" s="44" t="s">
        <v>46</v>
      </c>
      <c r="AD300" s="44" t="s">
        <v>46</v>
      </c>
    </row>
    <row r="301" spans="1:30">
      <c r="A301" s="44" t="s">
        <v>10758</v>
      </c>
      <c r="B301" s="44" t="s">
        <v>2824</v>
      </c>
      <c r="C301" s="44" t="s">
        <v>4590</v>
      </c>
      <c r="D301" s="44" t="s">
        <v>12386</v>
      </c>
      <c r="E301" s="44" t="s">
        <v>12387</v>
      </c>
      <c r="F301" s="44" t="s">
        <v>12388</v>
      </c>
      <c r="G301" s="44" t="s">
        <v>12389</v>
      </c>
      <c r="H301" s="44" t="s">
        <v>38</v>
      </c>
      <c r="I301" s="44" t="s">
        <v>46</v>
      </c>
      <c r="J301" s="44" t="s">
        <v>46</v>
      </c>
      <c r="K301" s="44" t="s">
        <v>183</v>
      </c>
      <c r="L301" s="44" t="s">
        <v>12390</v>
      </c>
      <c r="M301" s="44" t="s">
        <v>46</v>
      </c>
      <c r="N301" s="44" t="s">
        <v>4598</v>
      </c>
      <c r="O301" s="44">
        <v>4425</v>
      </c>
      <c r="P301" s="44">
        <v>2001</v>
      </c>
      <c r="Q301" s="44" t="s">
        <v>46</v>
      </c>
      <c r="R301" s="44" t="s">
        <v>46</v>
      </c>
      <c r="S301" s="44" t="s">
        <v>46</v>
      </c>
      <c r="T301" s="44" t="s">
        <v>12391</v>
      </c>
      <c r="U301" s="44" t="s">
        <v>12392</v>
      </c>
      <c r="V301" s="44" t="s">
        <v>46</v>
      </c>
      <c r="W301" s="44" t="s">
        <v>71</v>
      </c>
      <c r="X301" s="44" t="s">
        <v>11135</v>
      </c>
      <c r="Y301" s="44" t="s">
        <v>46</v>
      </c>
      <c r="Z301" s="44" t="s">
        <v>46</v>
      </c>
      <c r="AA301" s="44" t="s">
        <v>46</v>
      </c>
      <c r="AB301" s="44" t="s">
        <v>46</v>
      </c>
      <c r="AC301" s="44" t="s">
        <v>46</v>
      </c>
      <c r="AD301" s="44" t="s">
        <v>46</v>
      </c>
    </row>
    <row r="302" spans="1:30">
      <c r="A302" s="44" t="s">
        <v>10758</v>
      </c>
      <c r="B302" s="44" t="s">
        <v>2824</v>
      </c>
      <c r="C302" s="44" t="s">
        <v>11289</v>
      </c>
      <c r="D302" s="44" t="s">
        <v>12393</v>
      </c>
      <c r="E302" s="44" t="s">
        <v>12394</v>
      </c>
      <c r="F302" s="44" t="s">
        <v>12395</v>
      </c>
      <c r="G302" s="44" t="s">
        <v>12396</v>
      </c>
      <c r="H302" s="44" t="s">
        <v>38</v>
      </c>
      <c r="I302" s="44" t="s">
        <v>46</v>
      </c>
      <c r="J302" s="44" t="s">
        <v>46</v>
      </c>
      <c r="K302" s="44" t="s">
        <v>2415</v>
      </c>
      <c r="L302" s="44" t="s">
        <v>12397</v>
      </c>
      <c r="M302" s="44" t="s">
        <v>46</v>
      </c>
      <c r="N302" s="44" t="s">
        <v>61</v>
      </c>
      <c r="O302" s="44">
        <v>1714</v>
      </c>
      <c r="P302" s="44">
        <v>1714</v>
      </c>
      <c r="Q302" s="44" t="s">
        <v>46</v>
      </c>
      <c r="R302" s="44" t="s">
        <v>46</v>
      </c>
      <c r="S302" s="44" t="s">
        <v>46</v>
      </c>
      <c r="T302" s="44" t="s">
        <v>12398</v>
      </c>
      <c r="U302" s="44" t="s">
        <v>46</v>
      </c>
      <c r="V302" s="44" t="s">
        <v>46</v>
      </c>
      <c r="W302" s="44" t="s">
        <v>71</v>
      </c>
      <c r="X302" s="44" t="s">
        <v>8976</v>
      </c>
      <c r="Y302" s="44" t="s">
        <v>46</v>
      </c>
      <c r="Z302" s="44">
        <v>0</v>
      </c>
      <c r="AA302" s="44" t="s">
        <v>46</v>
      </c>
      <c r="AB302" s="44" t="s">
        <v>46</v>
      </c>
      <c r="AC302" s="44" t="s">
        <v>46</v>
      </c>
      <c r="AD302" s="44" t="s">
        <v>46</v>
      </c>
    </row>
    <row r="303" spans="1:30">
      <c r="A303" s="44" t="s">
        <v>10758</v>
      </c>
      <c r="B303" s="44" t="s">
        <v>2824</v>
      </c>
      <c r="C303" s="44" t="s">
        <v>11289</v>
      </c>
      <c r="D303" s="44" t="s">
        <v>12399</v>
      </c>
      <c r="E303" s="44" t="s">
        <v>12400</v>
      </c>
      <c r="F303" s="44" t="s">
        <v>12401</v>
      </c>
      <c r="G303" s="44" t="s">
        <v>12402</v>
      </c>
      <c r="H303" s="44" t="s">
        <v>38</v>
      </c>
      <c r="I303" s="44" t="s">
        <v>46</v>
      </c>
      <c r="J303" s="44" t="s">
        <v>46</v>
      </c>
      <c r="K303" s="44" t="s">
        <v>2415</v>
      </c>
      <c r="L303" s="44" t="s">
        <v>12403</v>
      </c>
      <c r="M303" s="44" t="s">
        <v>46</v>
      </c>
      <c r="N303" s="44" t="s">
        <v>61</v>
      </c>
      <c r="O303" s="44">
        <v>1176</v>
      </c>
      <c r="P303" s="44">
        <v>1176</v>
      </c>
      <c r="Q303" s="44" t="s">
        <v>46</v>
      </c>
      <c r="R303" s="44" t="s">
        <v>46</v>
      </c>
      <c r="S303" s="44" t="s">
        <v>46</v>
      </c>
      <c r="T303" s="44" t="s">
        <v>12398</v>
      </c>
      <c r="U303" s="44" t="s">
        <v>46</v>
      </c>
      <c r="V303" s="44" t="s">
        <v>46</v>
      </c>
      <c r="W303" s="44" t="s">
        <v>71</v>
      </c>
      <c r="X303" s="44" t="s">
        <v>12404</v>
      </c>
      <c r="Y303" s="44" t="s">
        <v>46</v>
      </c>
      <c r="Z303" s="44">
        <v>0</v>
      </c>
      <c r="AA303" s="44" t="s">
        <v>46</v>
      </c>
      <c r="AB303" s="44" t="s">
        <v>46</v>
      </c>
      <c r="AC303" s="44" t="s">
        <v>46</v>
      </c>
      <c r="AD303" s="44" t="s">
        <v>46</v>
      </c>
    </row>
    <row r="304" spans="1:30">
      <c r="A304" s="44" t="s">
        <v>10758</v>
      </c>
      <c r="B304" s="44" t="s">
        <v>2824</v>
      </c>
      <c r="C304" s="44" t="s">
        <v>11289</v>
      </c>
      <c r="D304" s="44" t="s">
        <v>12405</v>
      </c>
      <c r="E304" s="44" t="s">
        <v>12406</v>
      </c>
      <c r="F304" s="44" t="s">
        <v>12407</v>
      </c>
      <c r="G304" s="44" t="s">
        <v>12408</v>
      </c>
      <c r="H304" s="44" t="s">
        <v>38</v>
      </c>
      <c r="I304" s="44" t="s">
        <v>46</v>
      </c>
      <c r="J304" s="44" t="s">
        <v>46</v>
      </c>
      <c r="K304" s="44" t="s">
        <v>2415</v>
      </c>
      <c r="L304" s="44" t="s">
        <v>12409</v>
      </c>
      <c r="M304" s="44" t="s">
        <v>46</v>
      </c>
      <c r="N304" s="44" t="s">
        <v>61</v>
      </c>
      <c r="O304" s="44">
        <v>2581</v>
      </c>
      <c r="P304" s="44">
        <v>2581</v>
      </c>
      <c r="Q304" s="44" t="s">
        <v>46</v>
      </c>
      <c r="R304" s="44" t="s">
        <v>46</v>
      </c>
      <c r="S304" s="44" t="s">
        <v>46</v>
      </c>
      <c r="T304" s="44" t="s">
        <v>12410</v>
      </c>
      <c r="U304" s="44" t="s">
        <v>46</v>
      </c>
      <c r="V304" s="44" t="s">
        <v>46</v>
      </c>
      <c r="W304" s="44" t="s">
        <v>71</v>
      </c>
      <c r="X304" s="44" t="s">
        <v>9173</v>
      </c>
      <c r="Y304" s="44" t="s">
        <v>46</v>
      </c>
      <c r="Z304" s="44">
        <v>0</v>
      </c>
      <c r="AA304" s="44" t="s">
        <v>46</v>
      </c>
      <c r="AB304" s="44" t="s">
        <v>46</v>
      </c>
      <c r="AC304" s="44" t="s">
        <v>46</v>
      </c>
      <c r="AD304" s="44" t="s">
        <v>46</v>
      </c>
    </row>
    <row r="305" spans="1:30">
      <c r="A305" s="44" t="s">
        <v>10758</v>
      </c>
      <c r="B305" s="44" t="s">
        <v>2824</v>
      </c>
      <c r="C305" s="44" t="s">
        <v>11289</v>
      </c>
      <c r="D305" s="44" t="s">
        <v>12411</v>
      </c>
      <c r="E305" s="44" t="s">
        <v>12412</v>
      </c>
      <c r="F305" s="44" t="s">
        <v>12413</v>
      </c>
      <c r="G305" s="44" t="s">
        <v>12414</v>
      </c>
      <c r="H305" s="44" t="s">
        <v>38</v>
      </c>
      <c r="I305" s="44" t="s">
        <v>46</v>
      </c>
      <c r="J305" s="44" t="s">
        <v>46</v>
      </c>
      <c r="K305" s="44" t="s">
        <v>46</v>
      </c>
      <c r="L305" s="44" t="s">
        <v>46</v>
      </c>
      <c r="M305" s="44" t="s">
        <v>46</v>
      </c>
      <c r="N305" s="44" t="s">
        <v>46</v>
      </c>
      <c r="O305" s="44">
        <v>905</v>
      </c>
      <c r="P305" s="44">
        <v>905</v>
      </c>
      <c r="Q305" s="44" t="s">
        <v>46</v>
      </c>
      <c r="R305" s="44" t="s">
        <v>46</v>
      </c>
      <c r="S305" s="44" t="s">
        <v>46</v>
      </c>
      <c r="T305" s="44" t="s">
        <v>46</v>
      </c>
      <c r="U305" s="44" t="s">
        <v>46</v>
      </c>
      <c r="V305" s="44" t="s">
        <v>46</v>
      </c>
      <c r="W305" s="44" t="s">
        <v>71</v>
      </c>
      <c r="X305" s="44" t="s">
        <v>12415</v>
      </c>
      <c r="Y305" s="44" t="s">
        <v>46</v>
      </c>
      <c r="Z305" s="44">
        <v>0</v>
      </c>
      <c r="AA305" s="44" t="s">
        <v>46</v>
      </c>
      <c r="AB305" s="44" t="s">
        <v>12416</v>
      </c>
      <c r="AC305" s="44" t="s">
        <v>11296</v>
      </c>
      <c r="AD305" s="44" t="s">
        <v>12417</v>
      </c>
    </row>
    <row r="306" spans="1:30">
      <c r="A306" s="44" t="s">
        <v>10758</v>
      </c>
      <c r="B306" s="44" t="s">
        <v>2824</v>
      </c>
      <c r="C306" s="44" t="s">
        <v>4230</v>
      </c>
      <c r="D306" s="44" t="s">
        <v>12418</v>
      </c>
      <c r="E306" s="44" t="s">
        <v>12419</v>
      </c>
      <c r="F306" s="44" t="s">
        <v>12420</v>
      </c>
      <c r="G306" s="44" t="s">
        <v>12421</v>
      </c>
      <c r="H306" s="44" t="s">
        <v>38</v>
      </c>
      <c r="I306" s="44" t="s">
        <v>46</v>
      </c>
      <c r="J306" s="44" t="s">
        <v>46</v>
      </c>
      <c r="K306" s="44" t="s">
        <v>12422</v>
      </c>
      <c r="L306" s="44" t="s">
        <v>12423</v>
      </c>
      <c r="M306" s="44" t="s">
        <v>12424</v>
      </c>
      <c r="N306" s="44" t="s">
        <v>61</v>
      </c>
      <c r="O306" s="44">
        <v>1590</v>
      </c>
      <c r="P306" s="44">
        <v>1290</v>
      </c>
      <c r="Q306" s="44" t="s">
        <v>46</v>
      </c>
      <c r="R306" s="44" t="s">
        <v>46</v>
      </c>
      <c r="S306" s="44" t="s">
        <v>46</v>
      </c>
      <c r="T306" s="44" t="s">
        <v>12425</v>
      </c>
      <c r="U306" s="44" t="s">
        <v>46</v>
      </c>
      <c r="V306" s="44" t="s">
        <v>46</v>
      </c>
      <c r="W306" s="44" t="s">
        <v>71</v>
      </c>
      <c r="X306" s="44" t="s">
        <v>12426</v>
      </c>
      <c r="Y306" s="44" t="s">
        <v>986</v>
      </c>
      <c r="Z306" s="44" t="s">
        <v>46</v>
      </c>
      <c r="AA306" s="44" t="s">
        <v>46</v>
      </c>
      <c r="AB306" s="44" t="s">
        <v>46</v>
      </c>
      <c r="AC306" s="44" t="s">
        <v>46</v>
      </c>
      <c r="AD306" s="44" t="s">
        <v>46</v>
      </c>
    </row>
    <row r="307" spans="1:30">
      <c r="A307" s="44" t="s">
        <v>10758</v>
      </c>
      <c r="B307" s="44" t="s">
        <v>2824</v>
      </c>
      <c r="C307" s="44" t="s">
        <v>4230</v>
      </c>
      <c r="D307" s="44" t="s">
        <v>12427</v>
      </c>
      <c r="E307" s="44" t="s">
        <v>12428</v>
      </c>
      <c r="F307" s="44" t="s">
        <v>12429</v>
      </c>
      <c r="G307" s="44" t="s">
        <v>12430</v>
      </c>
      <c r="H307" s="44" t="s">
        <v>38</v>
      </c>
      <c r="I307" s="44" t="s">
        <v>46</v>
      </c>
      <c r="J307" s="44" t="s">
        <v>46</v>
      </c>
      <c r="K307" s="44" t="s">
        <v>41</v>
      </c>
      <c r="L307" s="44" t="s">
        <v>12431</v>
      </c>
      <c r="M307" s="44" t="s">
        <v>46</v>
      </c>
      <c r="N307" s="44" t="s">
        <v>61</v>
      </c>
      <c r="O307" s="44">
        <v>1399</v>
      </c>
      <c r="P307" s="44">
        <v>1099</v>
      </c>
      <c r="Q307" s="44" t="s">
        <v>46</v>
      </c>
      <c r="R307" s="44" t="s">
        <v>46</v>
      </c>
      <c r="S307" s="44" t="s">
        <v>46</v>
      </c>
      <c r="T307" s="44" t="s">
        <v>12432</v>
      </c>
      <c r="U307" s="44" t="s">
        <v>46</v>
      </c>
      <c r="V307" s="44" t="s">
        <v>46</v>
      </c>
      <c r="W307" s="44" t="s">
        <v>71</v>
      </c>
      <c r="X307" s="44" t="s">
        <v>12433</v>
      </c>
      <c r="Y307" s="44" t="s">
        <v>986</v>
      </c>
      <c r="Z307" s="44" t="s">
        <v>46</v>
      </c>
      <c r="AA307" s="44" t="s">
        <v>46</v>
      </c>
      <c r="AB307" s="44" t="s">
        <v>46</v>
      </c>
      <c r="AC307" s="44" t="s">
        <v>46</v>
      </c>
      <c r="AD307" s="44" t="s">
        <v>46</v>
      </c>
    </row>
    <row r="308" spans="1:30">
      <c r="A308" s="44" t="s">
        <v>10758</v>
      </c>
      <c r="B308" s="44" t="s">
        <v>2824</v>
      </c>
      <c r="C308" s="44" t="s">
        <v>4590</v>
      </c>
      <c r="D308" s="44" t="s">
        <v>12434</v>
      </c>
      <c r="E308" s="44" t="s">
        <v>12435</v>
      </c>
      <c r="F308" s="44" t="s">
        <v>12436</v>
      </c>
      <c r="G308" s="44" t="s">
        <v>12437</v>
      </c>
      <c r="H308" s="44" t="s">
        <v>38</v>
      </c>
      <c r="I308" s="44" t="s">
        <v>46</v>
      </c>
      <c r="J308" s="44" t="s">
        <v>46</v>
      </c>
      <c r="K308" s="44" t="s">
        <v>3530</v>
      </c>
      <c r="L308" s="44" t="s">
        <v>12390</v>
      </c>
      <c r="M308" s="44" t="s">
        <v>46</v>
      </c>
      <c r="N308" s="44" t="s">
        <v>4598</v>
      </c>
      <c r="O308" s="44">
        <v>4425</v>
      </c>
      <c r="P308" s="44">
        <v>2001</v>
      </c>
      <c r="Q308" s="44" t="s">
        <v>46</v>
      </c>
      <c r="R308" s="44" t="s">
        <v>46</v>
      </c>
      <c r="S308" s="44" t="s">
        <v>46</v>
      </c>
      <c r="T308" s="44" t="s">
        <v>12438</v>
      </c>
      <c r="U308" s="44" t="s">
        <v>46</v>
      </c>
      <c r="V308" s="44" t="s">
        <v>46</v>
      </c>
      <c r="W308" s="44" t="s">
        <v>46</v>
      </c>
      <c r="X308" s="44" t="s">
        <v>12439</v>
      </c>
      <c r="Y308" s="44" t="s">
        <v>986</v>
      </c>
      <c r="Z308" s="44" t="s">
        <v>46</v>
      </c>
      <c r="AA308" s="44" t="s">
        <v>46</v>
      </c>
      <c r="AB308" s="44" t="s">
        <v>46</v>
      </c>
      <c r="AC308" s="44" t="s">
        <v>46</v>
      </c>
      <c r="AD308" s="44" t="s">
        <v>46</v>
      </c>
    </row>
    <row r="309" spans="1:30">
      <c r="A309" s="44" t="s">
        <v>10758</v>
      </c>
      <c r="B309" s="44" t="s">
        <v>2824</v>
      </c>
      <c r="C309" s="44" t="s">
        <v>11289</v>
      </c>
      <c r="D309" s="44" t="s">
        <v>12440</v>
      </c>
      <c r="E309" s="44" t="s">
        <v>12441</v>
      </c>
      <c r="F309" s="44" t="s">
        <v>12442</v>
      </c>
      <c r="G309" s="44" t="s">
        <v>12443</v>
      </c>
      <c r="H309" s="44" t="s">
        <v>38</v>
      </c>
      <c r="I309" s="44" t="s">
        <v>46</v>
      </c>
      <c r="J309" s="44" t="s">
        <v>46</v>
      </c>
      <c r="K309" s="44" t="s">
        <v>46</v>
      </c>
      <c r="L309" s="44" t="s">
        <v>46</v>
      </c>
      <c r="M309" s="44" t="s">
        <v>46</v>
      </c>
      <c r="N309" s="44" t="s">
        <v>61</v>
      </c>
      <c r="O309" s="44">
        <v>1734</v>
      </c>
      <c r="P309" s="44">
        <v>1190</v>
      </c>
      <c r="Q309" s="44" t="s">
        <v>46</v>
      </c>
      <c r="R309" s="44" t="s">
        <v>12444</v>
      </c>
      <c r="S309" s="44" t="s">
        <v>12444</v>
      </c>
      <c r="T309" s="44" t="s">
        <v>12445</v>
      </c>
      <c r="U309" s="44" t="s">
        <v>10908</v>
      </c>
      <c r="V309" s="44" t="s">
        <v>46</v>
      </c>
      <c r="W309" s="44" t="s">
        <v>71</v>
      </c>
      <c r="X309" s="44" t="s">
        <v>12446</v>
      </c>
      <c r="Y309" s="44" t="s">
        <v>986</v>
      </c>
      <c r="Z309" s="44" t="s">
        <v>46</v>
      </c>
      <c r="AA309" s="44" t="s">
        <v>46</v>
      </c>
      <c r="AB309" s="44" t="s">
        <v>46</v>
      </c>
      <c r="AC309" s="44" t="s">
        <v>46</v>
      </c>
      <c r="AD309" s="44" t="s">
        <v>46</v>
      </c>
    </row>
    <row r="310" spans="1:30">
      <c r="A310" s="44" t="s">
        <v>10758</v>
      </c>
      <c r="B310" s="44" t="s">
        <v>2824</v>
      </c>
      <c r="C310" s="44" t="s">
        <v>12447</v>
      </c>
      <c r="D310" s="44" t="s">
        <v>12448</v>
      </c>
      <c r="E310" s="44" t="s">
        <v>12449</v>
      </c>
      <c r="F310" s="44" t="s">
        <v>12450</v>
      </c>
      <c r="G310" s="44" t="s">
        <v>12451</v>
      </c>
      <c r="H310" s="44" t="s">
        <v>38</v>
      </c>
      <c r="I310" s="44" t="s">
        <v>46</v>
      </c>
      <c r="J310" s="44" t="s">
        <v>46</v>
      </c>
      <c r="K310" s="44" t="s">
        <v>12452</v>
      </c>
      <c r="L310" s="44" t="s">
        <v>46</v>
      </c>
      <c r="M310" s="44" t="s">
        <v>12453</v>
      </c>
      <c r="N310" s="44" t="s">
        <v>1202</v>
      </c>
      <c r="O310" s="44">
        <v>5080</v>
      </c>
      <c r="P310" s="44">
        <v>3680</v>
      </c>
      <c r="Q310" s="44" t="s">
        <v>46</v>
      </c>
      <c r="R310" s="44" t="s">
        <v>46</v>
      </c>
      <c r="S310" s="44" t="s">
        <v>46</v>
      </c>
      <c r="T310" s="44" t="s">
        <v>12454</v>
      </c>
      <c r="U310" s="44" t="s">
        <v>10938</v>
      </c>
      <c r="V310" s="44" t="s">
        <v>12455</v>
      </c>
      <c r="W310" s="44" t="s">
        <v>71</v>
      </c>
      <c r="X310" s="44" t="s">
        <v>12456</v>
      </c>
      <c r="Y310" s="44" t="s">
        <v>4445</v>
      </c>
      <c r="Z310" s="44">
        <v>0</v>
      </c>
      <c r="AA310" s="44" t="s">
        <v>46</v>
      </c>
      <c r="AB310" s="44" t="s">
        <v>46</v>
      </c>
      <c r="AC310" s="44" t="s">
        <v>46</v>
      </c>
      <c r="AD310" s="44" t="s">
        <v>46</v>
      </c>
    </row>
    <row r="311" spans="1:30">
      <c r="A311" s="44" t="s">
        <v>10758</v>
      </c>
      <c r="B311" s="44" t="s">
        <v>2824</v>
      </c>
      <c r="C311" s="44" t="s">
        <v>12447</v>
      </c>
      <c r="D311" s="44" t="s">
        <v>12457</v>
      </c>
      <c r="E311" s="44" t="s">
        <v>12458</v>
      </c>
      <c r="F311" s="44" t="s">
        <v>12459</v>
      </c>
      <c r="G311" s="44" t="s">
        <v>12460</v>
      </c>
      <c r="H311" s="44" t="s">
        <v>38</v>
      </c>
      <c r="I311" s="44" t="s">
        <v>46</v>
      </c>
      <c r="J311" s="44" t="s">
        <v>46</v>
      </c>
      <c r="K311" s="44" t="s">
        <v>12452</v>
      </c>
      <c r="L311" s="44" t="s">
        <v>46</v>
      </c>
      <c r="M311" s="44" t="s">
        <v>12461</v>
      </c>
      <c r="N311" s="44" t="s">
        <v>1202</v>
      </c>
      <c r="O311" s="44">
        <v>6680</v>
      </c>
      <c r="P311" s="44">
        <v>4580</v>
      </c>
      <c r="Q311" s="44" t="s">
        <v>46</v>
      </c>
      <c r="R311" s="44" t="s">
        <v>46</v>
      </c>
      <c r="S311" s="44" t="s">
        <v>46</v>
      </c>
      <c r="T311" s="44" t="s">
        <v>12462</v>
      </c>
      <c r="U311" s="44" t="s">
        <v>10938</v>
      </c>
      <c r="V311" s="44" t="s">
        <v>46</v>
      </c>
      <c r="W311" s="44" t="s">
        <v>71</v>
      </c>
      <c r="X311" s="44" t="s">
        <v>11250</v>
      </c>
      <c r="Y311" s="44" t="s">
        <v>4445</v>
      </c>
      <c r="Z311" s="44">
        <v>0</v>
      </c>
      <c r="AA311" s="44" t="s">
        <v>46</v>
      </c>
      <c r="AB311" s="44" t="s">
        <v>46</v>
      </c>
      <c r="AC311" s="44" t="s">
        <v>46</v>
      </c>
      <c r="AD311" s="44" t="s">
        <v>46</v>
      </c>
    </row>
    <row r="312" spans="1:30">
      <c r="A312" s="44" t="s">
        <v>10758</v>
      </c>
      <c r="B312" s="44" t="s">
        <v>2824</v>
      </c>
      <c r="C312" s="44" t="s">
        <v>4590</v>
      </c>
      <c r="D312" s="44" t="s">
        <v>12463</v>
      </c>
      <c r="E312" s="44" t="s">
        <v>12464</v>
      </c>
      <c r="F312" s="44" t="s">
        <v>12465</v>
      </c>
      <c r="G312" s="44" t="s">
        <v>12466</v>
      </c>
      <c r="H312" s="44" t="s">
        <v>38</v>
      </c>
      <c r="I312" s="44" t="s">
        <v>46</v>
      </c>
      <c r="J312" s="44" t="s">
        <v>46</v>
      </c>
      <c r="K312" s="44" t="s">
        <v>46</v>
      </c>
      <c r="L312" s="44" t="s">
        <v>12467</v>
      </c>
      <c r="M312" s="44" t="s">
        <v>46</v>
      </c>
      <c r="N312" s="44" t="s">
        <v>44</v>
      </c>
      <c r="O312" s="44">
        <v>2605</v>
      </c>
      <c r="P312" s="44">
        <v>1190</v>
      </c>
      <c r="Q312" s="44" t="s">
        <v>46</v>
      </c>
      <c r="R312" s="44" t="s">
        <v>11348</v>
      </c>
      <c r="S312" s="44" t="s">
        <v>11348</v>
      </c>
      <c r="T312" s="44" t="s">
        <v>12468</v>
      </c>
      <c r="U312" s="44" t="s">
        <v>11697</v>
      </c>
      <c r="V312" s="44" t="s">
        <v>46</v>
      </c>
      <c r="W312" s="44" t="s">
        <v>46</v>
      </c>
      <c r="X312" s="44" t="s">
        <v>12469</v>
      </c>
      <c r="Y312" s="44" t="s">
        <v>46</v>
      </c>
      <c r="Z312" s="44">
        <v>0</v>
      </c>
      <c r="AA312" s="44" t="s">
        <v>46</v>
      </c>
      <c r="AB312" s="44" t="s">
        <v>46</v>
      </c>
      <c r="AC312" s="44" t="s">
        <v>46</v>
      </c>
      <c r="AD312" s="44" t="s">
        <v>46</v>
      </c>
    </row>
    <row r="313" spans="1:30">
      <c r="A313" s="44" t="s">
        <v>10758</v>
      </c>
      <c r="B313" s="44" t="s">
        <v>2824</v>
      </c>
      <c r="C313" s="44" t="s">
        <v>4590</v>
      </c>
      <c r="D313" s="44" t="s">
        <v>12470</v>
      </c>
      <c r="E313" s="44" t="s">
        <v>12471</v>
      </c>
      <c r="F313" s="44" t="s">
        <v>12472</v>
      </c>
      <c r="G313" s="44" t="s">
        <v>12473</v>
      </c>
      <c r="H313" s="44" t="s">
        <v>38</v>
      </c>
      <c r="I313" s="44" t="s">
        <v>46</v>
      </c>
      <c r="J313" s="44" t="s">
        <v>46</v>
      </c>
      <c r="K313" s="44" t="s">
        <v>46</v>
      </c>
      <c r="L313" s="44" t="s">
        <v>12474</v>
      </c>
      <c r="M313" s="44" t="s">
        <v>46</v>
      </c>
      <c r="N313" s="44" t="s">
        <v>44</v>
      </c>
      <c r="O313" s="44">
        <v>2655</v>
      </c>
      <c r="P313" s="44">
        <v>1149</v>
      </c>
      <c r="Q313" s="44" t="s">
        <v>46</v>
      </c>
      <c r="R313" s="44" t="s">
        <v>11348</v>
      </c>
      <c r="S313" s="44" t="s">
        <v>11348</v>
      </c>
      <c r="T313" s="44" t="s">
        <v>12468</v>
      </c>
      <c r="U313" s="44" t="s">
        <v>11697</v>
      </c>
      <c r="V313" s="44" t="s">
        <v>46</v>
      </c>
      <c r="W313" s="44" t="s">
        <v>46</v>
      </c>
      <c r="X313" s="44" t="s">
        <v>12475</v>
      </c>
      <c r="Y313" s="44" t="s">
        <v>46</v>
      </c>
      <c r="Z313" s="44">
        <v>0</v>
      </c>
      <c r="AA313" s="44" t="s">
        <v>46</v>
      </c>
      <c r="AB313" s="44" t="s">
        <v>46</v>
      </c>
      <c r="AC313" s="44" t="s">
        <v>46</v>
      </c>
      <c r="AD313" s="44" t="s">
        <v>46</v>
      </c>
    </row>
    <row r="314" spans="1:30">
      <c r="A314" s="44" t="s">
        <v>10758</v>
      </c>
      <c r="B314" s="44" t="s">
        <v>2824</v>
      </c>
      <c r="C314" s="44" t="s">
        <v>4590</v>
      </c>
      <c r="D314" s="44" t="s">
        <v>12476</v>
      </c>
      <c r="E314" s="44" t="s">
        <v>12477</v>
      </c>
      <c r="F314" s="44" t="s">
        <v>12478</v>
      </c>
      <c r="G314" s="44" t="s">
        <v>12479</v>
      </c>
      <c r="H314" s="44" t="s">
        <v>38</v>
      </c>
      <c r="I314" s="44" t="s">
        <v>46</v>
      </c>
      <c r="J314" s="44" t="s">
        <v>46</v>
      </c>
      <c r="K314" s="44" t="s">
        <v>46</v>
      </c>
      <c r="L314" s="44" t="s">
        <v>46</v>
      </c>
      <c r="M314" s="44" t="s">
        <v>12480</v>
      </c>
      <c r="N314" s="44" t="s">
        <v>44</v>
      </c>
      <c r="O314" s="44">
        <v>2700</v>
      </c>
      <c r="P314" s="44">
        <v>1280</v>
      </c>
      <c r="Q314" s="44" t="s">
        <v>46</v>
      </c>
      <c r="R314" s="44" t="s">
        <v>46</v>
      </c>
      <c r="S314" s="44" t="s">
        <v>46</v>
      </c>
      <c r="T314" s="44" t="s">
        <v>46</v>
      </c>
      <c r="U314" s="44" t="s">
        <v>46</v>
      </c>
      <c r="V314" s="44" t="s">
        <v>1399</v>
      </c>
      <c r="W314" s="44" t="s">
        <v>71</v>
      </c>
      <c r="X314" s="44" t="s">
        <v>12481</v>
      </c>
      <c r="Y314" s="44" t="s">
        <v>46</v>
      </c>
      <c r="Z314" s="44">
        <v>0</v>
      </c>
      <c r="AA314" s="44" t="s">
        <v>46</v>
      </c>
      <c r="AB314" s="44" t="s">
        <v>46</v>
      </c>
      <c r="AC314" s="44" t="s">
        <v>46</v>
      </c>
      <c r="AD314" s="44" t="s">
        <v>46</v>
      </c>
    </row>
    <row r="315" spans="1:30">
      <c r="A315" s="44" t="s">
        <v>10758</v>
      </c>
      <c r="B315" s="44" t="s">
        <v>2824</v>
      </c>
      <c r="C315" s="44" t="s">
        <v>4590</v>
      </c>
      <c r="D315" s="44" t="s">
        <v>12482</v>
      </c>
      <c r="E315" s="44" t="s">
        <v>12483</v>
      </c>
      <c r="F315" s="44" t="s">
        <v>12484</v>
      </c>
      <c r="G315" s="44" t="s">
        <v>12485</v>
      </c>
      <c r="H315" s="44" t="s">
        <v>38</v>
      </c>
      <c r="I315" s="44" t="s">
        <v>46</v>
      </c>
      <c r="J315" s="44" t="s">
        <v>46</v>
      </c>
      <c r="K315" s="44" t="s">
        <v>46</v>
      </c>
      <c r="L315" s="44" t="s">
        <v>46</v>
      </c>
      <c r="M315" s="44" t="s">
        <v>12486</v>
      </c>
      <c r="N315" s="44" t="s">
        <v>44</v>
      </c>
      <c r="O315" s="44">
        <v>3000</v>
      </c>
      <c r="P315" s="44">
        <v>1480</v>
      </c>
      <c r="Q315" s="44" t="s">
        <v>46</v>
      </c>
      <c r="R315" s="44" t="s">
        <v>46</v>
      </c>
      <c r="S315" s="44" t="s">
        <v>46</v>
      </c>
      <c r="T315" s="44" t="s">
        <v>46</v>
      </c>
      <c r="U315" s="44" t="s">
        <v>46</v>
      </c>
      <c r="V315" s="44" t="s">
        <v>1399</v>
      </c>
      <c r="W315" s="44" t="s">
        <v>71</v>
      </c>
      <c r="X315" s="44" t="s">
        <v>12487</v>
      </c>
      <c r="Y315" s="44" t="s">
        <v>46</v>
      </c>
      <c r="Z315" s="44">
        <v>0</v>
      </c>
      <c r="AA315" s="44" t="s">
        <v>46</v>
      </c>
      <c r="AB315" s="44" t="s">
        <v>46</v>
      </c>
      <c r="AC315" s="44" t="s">
        <v>46</v>
      </c>
      <c r="AD315" s="44" t="s">
        <v>46</v>
      </c>
    </row>
    <row r="316" spans="1:30">
      <c r="A316" s="44" t="s">
        <v>10758</v>
      </c>
      <c r="B316" s="44" t="s">
        <v>2649</v>
      </c>
      <c r="C316" s="44" t="s">
        <v>2650</v>
      </c>
      <c r="D316" s="44" t="s">
        <v>12488</v>
      </c>
      <c r="E316" s="44" t="s">
        <v>12489</v>
      </c>
      <c r="F316" s="44" t="s">
        <v>12490</v>
      </c>
      <c r="G316" s="44" t="s">
        <v>12491</v>
      </c>
      <c r="H316" s="44" t="s">
        <v>38</v>
      </c>
      <c r="I316" s="44" t="s">
        <v>46</v>
      </c>
      <c r="J316" s="44" t="s">
        <v>46</v>
      </c>
      <c r="K316" s="44" t="s">
        <v>46</v>
      </c>
      <c r="L316" s="44" t="s">
        <v>12492</v>
      </c>
      <c r="M316" s="44" t="s">
        <v>12493</v>
      </c>
      <c r="N316" s="44" t="s">
        <v>44</v>
      </c>
      <c r="O316" s="44">
        <v>1790</v>
      </c>
      <c r="P316" s="44">
        <v>1499</v>
      </c>
      <c r="Q316" s="44" t="s">
        <v>46</v>
      </c>
      <c r="R316" s="44" t="s">
        <v>46</v>
      </c>
      <c r="S316" s="44" t="s">
        <v>46</v>
      </c>
      <c r="T316" s="44" t="s">
        <v>12494</v>
      </c>
      <c r="U316" s="44" t="s">
        <v>46</v>
      </c>
      <c r="V316" s="44" t="s">
        <v>46</v>
      </c>
      <c r="W316" s="44" t="s">
        <v>46</v>
      </c>
      <c r="X316" s="44" t="s">
        <v>11338</v>
      </c>
      <c r="Y316" s="44" t="s">
        <v>46</v>
      </c>
      <c r="Z316" s="44" t="s">
        <v>46</v>
      </c>
      <c r="AA316" s="44" t="s">
        <v>46</v>
      </c>
      <c r="AB316" s="44" t="s">
        <v>46</v>
      </c>
      <c r="AC316" s="44" t="s">
        <v>46</v>
      </c>
      <c r="AD316" s="44" t="s">
        <v>46</v>
      </c>
    </row>
    <row r="317" spans="1:30">
      <c r="A317" s="44" t="s">
        <v>10758</v>
      </c>
      <c r="B317" s="44" t="s">
        <v>2649</v>
      </c>
      <c r="C317" s="44" t="s">
        <v>2650</v>
      </c>
      <c r="D317" s="44" t="s">
        <v>12495</v>
      </c>
      <c r="E317" s="44" t="s">
        <v>12496</v>
      </c>
      <c r="F317" s="44" t="s">
        <v>12497</v>
      </c>
      <c r="G317" s="44" t="s">
        <v>12498</v>
      </c>
      <c r="H317" s="44" t="s">
        <v>38</v>
      </c>
      <c r="I317" s="44" t="s">
        <v>46</v>
      </c>
      <c r="J317" s="44" t="s">
        <v>46</v>
      </c>
      <c r="K317" s="44" t="s">
        <v>46</v>
      </c>
      <c r="L317" s="44" t="s">
        <v>12499</v>
      </c>
      <c r="M317" s="44" t="s">
        <v>12500</v>
      </c>
      <c r="N317" s="44" t="s">
        <v>44</v>
      </c>
      <c r="O317" s="44">
        <v>299</v>
      </c>
      <c r="P317" s="44">
        <v>299</v>
      </c>
      <c r="Q317" s="44" t="s">
        <v>46</v>
      </c>
      <c r="R317" s="44" t="s">
        <v>46</v>
      </c>
      <c r="S317" s="44" t="s">
        <v>46</v>
      </c>
      <c r="T317" s="44" t="s">
        <v>12501</v>
      </c>
      <c r="U317" s="44" t="s">
        <v>46</v>
      </c>
      <c r="V317" s="44" t="s">
        <v>46</v>
      </c>
      <c r="W317" s="44" t="s">
        <v>46</v>
      </c>
      <c r="X317" s="44" t="s">
        <v>12502</v>
      </c>
      <c r="Y317" s="44" t="s">
        <v>46</v>
      </c>
      <c r="Z317" s="44" t="s">
        <v>46</v>
      </c>
      <c r="AA317" s="44" t="s">
        <v>46</v>
      </c>
      <c r="AB317" s="44" t="s">
        <v>46</v>
      </c>
      <c r="AC317" s="44" t="s">
        <v>46</v>
      </c>
      <c r="AD317" s="44" t="s">
        <v>46</v>
      </c>
    </row>
    <row r="318" spans="1:30">
      <c r="A318" s="44" t="s">
        <v>10758</v>
      </c>
      <c r="B318" s="44" t="s">
        <v>2649</v>
      </c>
      <c r="C318" s="44" t="s">
        <v>2650</v>
      </c>
      <c r="D318" s="44" t="s">
        <v>12503</v>
      </c>
      <c r="E318" s="44" t="s">
        <v>12504</v>
      </c>
      <c r="F318" s="44" t="s">
        <v>12505</v>
      </c>
      <c r="G318" s="44" t="s">
        <v>12506</v>
      </c>
      <c r="H318" s="44" t="s">
        <v>38</v>
      </c>
      <c r="I318" s="44" t="s">
        <v>46</v>
      </c>
      <c r="J318" s="44" t="s">
        <v>46</v>
      </c>
      <c r="K318" s="44" t="s">
        <v>46</v>
      </c>
      <c r="L318" s="44" t="s">
        <v>12507</v>
      </c>
      <c r="M318" s="44" t="s">
        <v>12508</v>
      </c>
      <c r="N318" s="44" t="s">
        <v>44</v>
      </c>
      <c r="O318" s="44">
        <v>1290</v>
      </c>
      <c r="P318" s="44">
        <v>899</v>
      </c>
      <c r="Q318" s="44" t="s">
        <v>46</v>
      </c>
      <c r="R318" s="44" t="s">
        <v>46</v>
      </c>
      <c r="S318" s="44" t="s">
        <v>46</v>
      </c>
      <c r="T318" s="44" t="s">
        <v>12494</v>
      </c>
      <c r="U318" s="44" t="s">
        <v>46</v>
      </c>
      <c r="V318" s="44" t="s">
        <v>46</v>
      </c>
      <c r="W318" s="44" t="s">
        <v>46</v>
      </c>
      <c r="X318" s="44" t="s">
        <v>12509</v>
      </c>
      <c r="Y318" s="44" t="s">
        <v>46</v>
      </c>
      <c r="Z318" s="44" t="s">
        <v>46</v>
      </c>
      <c r="AA318" s="44" t="s">
        <v>46</v>
      </c>
      <c r="AB318" s="44" t="s">
        <v>46</v>
      </c>
      <c r="AC318" s="44" t="s">
        <v>46</v>
      </c>
      <c r="AD318" s="44" t="s">
        <v>46</v>
      </c>
    </row>
    <row r="319" spans="1:30">
      <c r="A319" s="44" t="s">
        <v>10758</v>
      </c>
      <c r="B319" s="44" t="s">
        <v>2649</v>
      </c>
      <c r="C319" s="44" t="s">
        <v>2650</v>
      </c>
      <c r="D319" s="44" t="s">
        <v>12510</v>
      </c>
      <c r="E319" s="44" t="s">
        <v>12511</v>
      </c>
      <c r="F319" s="44" t="s">
        <v>12512</v>
      </c>
      <c r="G319" s="44" t="s">
        <v>12513</v>
      </c>
      <c r="H319" s="44" t="s">
        <v>38</v>
      </c>
      <c r="I319" s="44" t="s">
        <v>46</v>
      </c>
      <c r="J319" s="44" t="s">
        <v>46</v>
      </c>
      <c r="K319" s="44" t="s">
        <v>46</v>
      </c>
      <c r="L319" s="44" t="s">
        <v>12492</v>
      </c>
      <c r="M319" s="44" t="s">
        <v>12514</v>
      </c>
      <c r="N319" s="44" t="s">
        <v>44</v>
      </c>
      <c r="O319" s="44">
        <v>1690</v>
      </c>
      <c r="P319" s="44">
        <v>1390</v>
      </c>
      <c r="Q319" s="44" t="s">
        <v>46</v>
      </c>
      <c r="R319" s="44" t="s">
        <v>46</v>
      </c>
      <c r="S319" s="44" t="s">
        <v>46</v>
      </c>
      <c r="T319" s="44" t="s">
        <v>12494</v>
      </c>
      <c r="U319" s="44" t="s">
        <v>46</v>
      </c>
      <c r="V319" s="44" t="s">
        <v>46</v>
      </c>
      <c r="W319" s="44" t="s">
        <v>46</v>
      </c>
      <c r="X319" s="44" t="s">
        <v>12515</v>
      </c>
      <c r="Y319" s="44" t="s">
        <v>46</v>
      </c>
      <c r="Z319" s="44" t="s">
        <v>46</v>
      </c>
      <c r="AA319" s="44" t="s">
        <v>46</v>
      </c>
      <c r="AB319" s="44" t="s">
        <v>46</v>
      </c>
      <c r="AC319" s="44" t="s">
        <v>46</v>
      </c>
      <c r="AD319" s="44" t="s">
        <v>46</v>
      </c>
    </row>
    <row r="320" spans="1:30">
      <c r="A320" s="44" t="s">
        <v>10758</v>
      </c>
      <c r="B320" s="44" t="s">
        <v>2649</v>
      </c>
      <c r="C320" s="44" t="s">
        <v>2650</v>
      </c>
      <c r="D320" s="44" t="s">
        <v>12516</v>
      </c>
      <c r="E320" s="44" t="s">
        <v>12517</v>
      </c>
      <c r="F320" s="44" t="s">
        <v>12518</v>
      </c>
      <c r="G320" s="44" t="s">
        <v>12519</v>
      </c>
      <c r="H320" s="44" t="s">
        <v>38</v>
      </c>
      <c r="I320" s="44" t="s">
        <v>46</v>
      </c>
      <c r="J320" s="44" t="s">
        <v>46</v>
      </c>
      <c r="K320" s="44" t="s">
        <v>46</v>
      </c>
      <c r="L320" s="44" t="s">
        <v>12492</v>
      </c>
      <c r="M320" s="44" t="s">
        <v>12520</v>
      </c>
      <c r="N320" s="44" t="s">
        <v>44</v>
      </c>
      <c r="O320" s="44">
        <v>2490</v>
      </c>
      <c r="P320" s="44">
        <v>1890</v>
      </c>
      <c r="Q320" s="44" t="s">
        <v>46</v>
      </c>
      <c r="R320" s="44" t="s">
        <v>46</v>
      </c>
      <c r="S320" s="44" t="s">
        <v>46</v>
      </c>
      <c r="T320" s="44" t="s">
        <v>12521</v>
      </c>
      <c r="U320" s="44" t="s">
        <v>46</v>
      </c>
      <c r="V320" s="44" t="s">
        <v>46</v>
      </c>
      <c r="W320" s="44" t="s">
        <v>46</v>
      </c>
      <c r="X320" s="44" t="s">
        <v>12350</v>
      </c>
      <c r="Y320" s="44" t="s">
        <v>46</v>
      </c>
      <c r="Z320" s="44" t="s">
        <v>46</v>
      </c>
      <c r="AA320" s="44" t="s">
        <v>46</v>
      </c>
      <c r="AB320" s="44" t="s">
        <v>46</v>
      </c>
      <c r="AC320" s="44" t="s">
        <v>46</v>
      </c>
      <c r="AD320" s="44" t="s">
        <v>46</v>
      </c>
    </row>
    <row r="321" spans="1:30">
      <c r="A321" s="44" t="s">
        <v>10758</v>
      </c>
      <c r="B321" s="44" t="s">
        <v>2649</v>
      </c>
      <c r="C321" s="44" t="s">
        <v>2650</v>
      </c>
      <c r="D321" s="44" t="s">
        <v>12522</v>
      </c>
      <c r="E321" s="44" t="s">
        <v>12523</v>
      </c>
      <c r="F321" s="44" t="s">
        <v>12524</v>
      </c>
      <c r="G321" s="44" t="s">
        <v>12525</v>
      </c>
      <c r="H321" s="44" t="s">
        <v>38</v>
      </c>
      <c r="I321" s="44" t="s">
        <v>46</v>
      </c>
      <c r="J321" s="44" t="s">
        <v>46</v>
      </c>
      <c r="K321" s="44" t="s">
        <v>46</v>
      </c>
      <c r="L321" s="44" t="s">
        <v>12492</v>
      </c>
      <c r="M321" s="44" t="s">
        <v>12526</v>
      </c>
      <c r="N321" s="44" t="s">
        <v>44</v>
      </c>
      <c r="O321" s="44">
        <v>1790</v>
      </c>
      <c r="P321" s="44">
        <v>1499</v>
      </c>
      <c r="Q321" s="44" t="s">
        <v>46</v>
      </c>
      <c r="R321" s="44" t="s">
        <v>46</v>
      </c>
      <c r="S321" s="44" t="s">
        <v>46</v>
      </c>
      <c r="T321" s="44" t="s">
        <v>12494</v>
      </c>
      <c r="U321" s="44" t="s">
        <v>46</v>
      </c>
      <c r="V321" s="44" t="s">
        <v>46</v>
      </c>
      <c r="W321" s="44" t="s">
        <v>46</v>
      </c>
      <c r="X321" s="44" t="s">
        <v>12515</v>
      </c>
      <c r="Y321" s="44" t="s">
        <v>46</v>
      </c>
      <c r="Z321" s="44" t="s">
        <v>46</v>
      </c>
      <c r="AA321" s="44" t="s">
        <v>46</v>
      </c>
      <c r="AB321" s="44" t="s">
        <v>46</v>
      </c>
      <c r="AC321" s="44" t="s">
        <v>46</v>
      </c>
      <c r="AD321" s="44" t="s">
        <v>46</v>
      </c>
    </row>
    <row r="322" spans="1:30">
      <c r="A322" s="44" t="s">
        <v>10758</v>
      </c>
      <c r="B322" s="44" t="s">
        <v>2649</v>
      </c>
      <c r="C322" s="44" t="s">
        <v>2650</v>
      </c>
      <c r="D322" s="44" t="s">
        <v>12527</v>
      </c>
      <c r="E322" s="44" t="s">
        <v>12528</v>
      </c>
      <c r="F322" s="44" t="s">
        <v>12529</v>
      </c>
      <c r="G322" s="44" t="s">
        <v>12530</v>
      </c>
      <c r="H322" s="44" t="s">
        <v>38</v>
      </c>
      <c r="I322" s="44" t="s">
        <v>46</v>
      </c>
      <c r="J322" s="44" t="s">
        <v>46</v>
      </c>
      <c r="K322" s="44" t="s">
        <v>46</v>
      </c>
      <c r="L322" s="44" t="s">
        <v>12531</v>
      </c>
      <c r="M322" s="44" t="s">
        <v>12532</v>
      </c>
      <c r="N322" s="44" t="s">
        <v>44</v>
      </c>
      <c r="O322" s="44">
        <v>1790</v>
      </c>
      <c r="P322" s="44">
        <v>1499</v>
      </c>
      <c r="Q322" s="44" t="s">
        <v>46</v>
      </c>
      <c r="R322" s="44" t="s">
        <v>46</v>
      </c>
      <c r="S322" s="44" t="s">
        <v>46</v>
      </c>
      <c r="T322" s="44" t="s">
        <v>12494</v>
      </c>
      <c r="U322" s="44" t="s">
        <v>46</v>
      </c>
      <c r="V322" s="44" t="s">
        <v>46</v>
      </c>
      <c r="W322" s="44" t="s">
        <v>46</v>
      </c>
      <c r="X322" s="44" t="s">
        <v>12533</v>
      </c>
      <c r="Y322" s="44" t="s">
        <v>46</v>
      </c>
      <c r="Z322" s="44" t="s">
        <v>46</v>
      </c>
      <c r="AA322" s="44" t="s">
        <v>46</v>
      </c>
      <c r="AB322" s="44" t="s">
        <v>46</v>
      </c>
      <c r="AC322" s="44" t="s">
        <v>46</v>
      </c>
      <c r="AD322" s="44" t="s">
        <v>46</v>
      </c>
    </row>
    <row r="323" spans="1:30">
      <c r="A323" s="44" t="s">
        <v>10758</v>
      </c>
      <c r="B323" s="44" t="s">
        <v>11507</v>
      </c>
      <c r="C323" s="44" t="s">
        <v>12534</v>
      </c>
      <c r="D323" s="44" t="s">
        <v>12535</v>
      </c>
      <c r="E323" s="44" t="s">
        <v>12536</v>
      </c>
      <c r="F323" s="44" t="s">
        <v>12537</v>
      </c>
      <c r="G323" s="44" t="s">
        <v>12538</v>
      </c>
      <c r="H323" s="44" t="s">
        <v>38</v>
      </c>
      <c r="I323" s="44" t="s">
        <v>46</v>
      </c>
      <c r="J323" s="44" t="s">
        <v>46</v>
      </c>
      <c r="K323" s="44" t="s">
        <v>12539</v>
      </c>
      <c r="L323" s="44" t="s">
        <v>12540</v>
      </c>
      <c r="M323" s="44" t="s">
        <v>46</v>
      </c>
      <c r="N323" s="44" t="s">
        <v>11514</v>
      </c>
      <c r="O323" s="44">
        <v>2490</v>
      </c>
      <c r="P323" s="44">
        <v>1199</v>
      </c>
      <c r="Q323" s="44" t="s">
        <v>46</v>
      </c>
      <c r="R323" s="44" t="s">
        <v>46</v>
      </c>
      <c r="S323" s="44" t="s">
        <v>46</v>
      </c>
      <c r="T323" s="44" t="s">
        <v>12541</v>
      </c>
      <c r="U323" s="44" t="s">
        <v>10823</v>
      </c>
      <c r="V323" s="44" t="s">
        <v>46</v>
      </c>
      <c r="W323" s="44" t="s">
        <v>46</v>
      </c>
      <c r="X323" s="44" t="s">
        <v>12542</v>
      </c>
      <c r="Y323" s="44" t="s">
        <v>46</v>
      </c>
      <c r="Z323" s="44" t="s">
        <v>46</v>
      </c>
      <c r="AA323" s="44" t="s">
        <v>46</v>
      </c>
      <c r="AB323" s="44" t="s">
        <v>46</v>
      </c>
      <c r="AC323" s="44" t="s">
        <v>46</v>
      </c>
      <c r="AD323" s="44" t="s">
        <v>46</v>
      </c>
    </row>
    <row r="324" spans="1:30">
      <c r="A324" s="44" t="s">
        <v>10758</v>
      </c>
      <c r="B324" s="44" t="s">
        <v>11507</v>
      </c>
      <c r="C324" s="44" t="s">
        <v>12534</v>
      </c>
      <c r="D324" s="44" t="s">
        <v>12543</v>
      </c>
      <c r="E324" s="44" t="s">
        <v>12544</v>
      </c>
      <c r="F324" s="44" t="s">
        <v>12545</v>
      </c>
      <c r="G324" s="44" t="s">
        <v>12546</v>
      </c>
      <c r="H324" s="44" t="s">
        <v>38</v>
      </c>
      <c r="I324" s="44" t="s">
        <v>46</v>
      </c>
      <c r="J324" s="44" t="s">
        <v>46</v>
      </c>
      <c r="K324" s="44" t="s">
        <v>12539</v>
      </c>
      <c r="L324" s="44" t="s">
        <v>12547</v>
      </c>
      <c r="M324" s="44" t="s">
        <v>46</v>
      </c>
      <c r="N324" s="44" t="s">
        <v>11514</v>
      </c>
      <c r="O324" s="44">
        <v>2990</v>
      </c>
      <c r="P324" s="44">
        <v>1399</v>
      </c>
      <c r="Q324" s="44" t="s">
        <v>46</v>
      </c>
      <c r="R324" s="44" t="s">
        <v>46</v>
      </c>
      <c r="S324" s="44" t="s">
        <v>46</v>
      </c>
      <c r="T324" s="44" t="s">
        <v>12548</v>
      </c>
      <c r="U324" s="44" t="s">
        <v>10823</v>
      </c>
      <c r="V324" s="44" t="s">
        <v>12549</v>
      </c>
      <c r="W324" s="44" t="s">
        <v>37</v>
      </c>
      <c r="X324" s="44" t="s">
        <v>12550</v>
      </c>
      <c r="Y324" s="44" t="s">
        <v>46</v>
      </c>
      <c r="Z324" s="44" t="s">
        <v>46</v>
      </c>
      <c r="AA324" s="44" t="s">
        <v>46</v>
      </c>
      <c r="AB324" s="44" t="s">
        <v>46</v>
      </c>
      <c r="AC324" s="44" t="s">
        <v>46</v>
      </c>
      <c r="AD324" s="44" t="s">
        <v>46</v>
      </c>
    </row>
    <row r="325" spans="1:30">
      <c r="A325" s="44" t="s">
        <v>10758</v>
      </c>
      <c r="B325" s="44" t="s">
        <v>11507</v>
      </c>
      <c r="C325" s="44" t="s">
        <v>12551</v>
      </c>
      <c r="D325" s="44" t="s">
        <v>12552</v>
      </c>
      <c r="E325" s="44" t="s">
        <v>12553</v>
      </c>
      <c r="F325" s="44" t="s">
        <v>12554</v>
      </c>
      <c r="G325" s="44" t="s">
        <v>12555</v>
      </c>
      <c r="H325" s="44" t="s">
        <v>38</v>
      </c>
      <c r="I325" s="44" t="s">
        <v>46</v>
      </c>
      <c r="J325" s="44" t="s">
        <v>46</v>
      </c>
      <c r="K325" s="44" t="s">
        <v>12556</v>
      </c>
      <c r="L325" s="44" t="s">
        <v>12557</v>
      </c>
      <c r="M325" s="44" t="s">
        <v>12558</v>
      </c>
      <c r="N325" s="44" t="s">
        <v>949</v>
      </c>
      <c r="O325" s="44">
        <v>3260</v>
      </c>
      <c r="P325" s="44">
        <v>1790</v>
      </c>
      <c r="Q325" s="44" t="s">
        <v>46</v>
      </c>
      <c r="R325" s="44" t="s">
        <v>46</v>
      </c>
      <c r="S325" s="44" t="s">
        <v>46</v>
      </c>
      <c r="T325" s="44" t="s">
        <v>12559</v>
      </c>
      <c r="U325" s="44" t="s">
        <v>11267</v>
      </c>
      <c r="V325" s="44" t="s">
        <v>46</v>
      </c>
      <c r="W325" s="44" t="s">
        <v>46</v>
      </c>
      <c r="X325" s="44" t="s">
        <v>12560</v>
      </c>
      <c r="Y325" s="44" t="s">
        <v>46</v>
      </c>
      <c r="Z325" s="44" t="s">
        <v>46</v>
      </c>
      <c r="AA325" s="44" t="s">
        <v>46</v>
      </c>
      <c r="AB325" s="44" t="s">
        <v>46</v>
      </c>
      <c r="AC325" s="44" t="s">
        <v>46</v>
      </c>
      <c r="AD325" s="44" t="s">
        <v>46</v>
      </c>
    </row>
    <row r="326" spans="1:30">
      <c r="A326" s="44" t="s">
        <v>10758</v>
      </c>
      <c r="B326" s="44" t="s">
        <v>11507</v>
      </c>
      <c r="C326" s="44" t="s">
        <v>12551</v>
      </c>
      <c r="D326" s="44" t="s">
        <v>12561</v>
      </c>
      <c r="E326" s="44" t="s">
        <v>12562</v>
      </c>
      <c r="F326" s="44" t="s">
        <v>12563</v>
      </c>
      <c r="G326" s="44" t="s">
        <v>12564</v>
      </c>
      <c r="H326" s="44" t="s">
        <v>38</v>
      </c>
      <c r="I326" s="44" t="s">
        <v>46</v>
      </c>
      <c r="J326" s="44" t="s">
        <v>46</v>
      </c>
      <c r="K326" s="44" t="s">
        <v>12556</v>
      </c>
      <c r="L326" s="44" t="s">
        <v>2664</v>
      </c>
      <c r="M326" s="44" t="s">
        <v>12565</v>
      </c>
      <c r="N326" s="44" t="s">
        <v>949</v>
      </c>
      <c r="O326" s="44">
        <v>2680</v>
      </c>
      <c r="P326" s="44">
        <v>1990</v>
      </c>
      <c r="Q326" s="44" t="s">
        <v>46</v>
      </c>
      <c r="R326" s="44" t="s">
        <v>46</v>
      </c>
      <c r="S326" s="44" t="s">
        <v>46</v>
      </c>
      <c r="T326" s="44" t="s">
        <v>12566</v>
      </c>
      <c r="U326" s="44" t="s">
        <v>12567</v>
      </c>
      <c r="V326" s="44" t="s">
        <v>46</v>
      </c>
      <c r="W326" s="44" t="s">
        <v>46</v>
      </c>
      <c r="X326" s="44" t="s">
        <v>12568</v>
      </c>
      <c r="Y326" s="44" t="s">
        <v>46</v>
      </c>
      <c r="Z326" s="44" t="s">
        <v>46</v>
      </c>
      <c r="AA326" s="44" t="s">
        <v>46</v>
      </c>
      <c r="AB326" s="44" t="s">
        <v>46</v>
      </c>
      <c r="AC326" s="44" t="s">
        <v>46</v>
      </c>
      <c r="AD326" s="44" t="s">
        <v>46</v>
      </c>
    </row>
    <row r="327" spans="1:30">
      <c r="A327" s="44" t="s">
        <v>10758</v>
      </c>
      <c r="B327" s="44" t="s">
        <v>11507</v>
      </c>
      <c r="C327" s="44" t="s">
        <v>12569</v>
      </c>
      <c r="D327" s="44" t="s">
        <v>12570</v>
      </c>
      <c r="E327" s="44" t="s">
        <v>12571</v>
      </c>
      <c r="F327" s="44" t="s">
        <v>12572</v>
      </c>
      <c r="G327" s="44" t="s">
        <v>12573</v>
      </c>
      <c r="H327" s="44" t="s">
        <v>38</v>
      </c>
      <c r="I327" s="44" t="s">
        <v>46</v>
      </c>
      <c r="J327" s="44" t="s">
        <v>46</v>
      </c>
      <c r="K327" s="44" t="s">
        <v>12574</v>
      </c>
      <c r="L327" s="44" t="s">
        <v>12575</v>
      </c>
      <c r="M327" s="44" t="s">
        <v>12576</v>
      </c>
      <c r="N327" s="44" t="s">
        <v>44</v>
      </c>
      <c r="O327" s="44">
        <v>1090</v>
      </c>
      <c r="P327" s="44">
        <v>599</v>
      </c>
      <c r="Q327" s="44" t="s">
        <v>46</v>
      </c>
      <c r="R327" s="44" t="s">
        <v>46</v>
      </c>
      <c r="S327" s="44" t="s">
        <v>46</v>
      </c>
      <c r="T327" s="44" t="s">
        <v>12577</v>
      </c>
      <c r="U327" s="44" t="s">
        <v>46</v>
      </c>
      <c r="V327" s="44" t="s">
        <v>46</v>
      </c>
      <c r="W327" s="44" t="s">
        <v>46</v>
      </c>
      <c r="X327" s="44" t="s">
        <v>12578</v>
      </c>
      <c r="Y327" s="44" t="s">
        <v>46</v>
      </c>
      <c r="Z327" s="44" t="s">
        <v>46</v>
      </c>
      <c r="AA327" s="44" t="s">
        <v>46</v>
      </c>
      <c r="AB327" s="44" t="s">
        <v>46</v>
      </c>
      <c r="AC327" s="44" t="s">
        <v>46</v>
      </c>
      <c r="AD327" s="44" t="s">
        <v>46</v>
      </c>
    </row>
    <row r="328" spans="1:30">
      <c r="A328" s="44" t="s">
        <v>10758</v>
      </c>
      <c r="B328" s="44" t="s">
        <v>11507</v>
      </c>
      <c r="C328" s="44" t="s">
        <v>12579</v>
      </c>
      <c r="D328" s="44" t="s">
        <v>12580</v>
      </c>
      <c r="E328" s="44" t="s">
        <v>12581</v>
      </c>
      <c r="F328" s="44" t="s">
        <v>12582</v>
      </c>
      <c r="G328" s="44" t="s">
        <v>12583</v>
      </c>
      <c r="H328" s="44" t="s">
        <v>38</v>
      </c>
      <c r="I328" s="44" t="s">
        <v>46</v>
      </c>
      <c r="J328" s="44" t="s">
        <v>46</v>
      </c>
      <c r="K328" s="44" t="s">
        <v>12584</v>
      </c>
      <c r="L328" s="44" t="s">
        <v>12585</v>
      </c>
      <c r="M328" s="44" t="s">
        <v>46</v>
      </c>
      <c r="N328" s="44" t="s">
        <v>44</v>
      </c>
      <c r="O328" s="44">
        <v>1290</v>
      </c>
      <c r="P328" s="44">
        <v>990</v>
      </c>
      <c r="Q328" s="44" t="s">
        <v>46</v>
      </c>
      <c r="R328" s="44" t="s">
        <v>46</v>
      </c>
      <c r="S328" s="44" t="s">
        <v>46</v>
      </c>
      <c r="T328" s="44" t="s">
        <v>12586</v>
      </c>
      <c r="U328" s="44" t="s">
        <v>46</v>
      </c>
      <c r="V328" s="44" t="s">
        <v>46</v>
      </c>
      <c r="W328" s="44" t="s">
        <v>46</v>
      </c>
      <c r="X328" s="44" t="s">
        <v>12587</v>
      </c>
      <c r="Y328" s="44" t="s">
        <v>46</v>
      </c>
      <c r="Z328" s="44" t="s">
        <v>46</v>
      </c>
      <c r="AA328" s="44" t="s">
        <v>46</v>
      </c>
      <c r="AB328" s="44" t="s">
        <v>46</v>
      </c>
      <c r="AC328" s="44" t="s">
        <v>46</v>
      </c>
      <c r="AD328" s="44" t="s">
        <v>46</v>
      </c>
    </row>
    <row r="329" spans="1:30">
      <c r="A329" s="44" t="s">
        <v>10758</v>
      </c>
      <c r="B329" s="44" t="s">
        <v>11507</v>
      </c>
      <c r="C329" s="44" t="s">
        <v>12579</v>
      </c>
      <c r="D329" s="44" t="s">
        <v>12588</v>
      </c>
      <c r="E329" s="44" t="s">
        <v>12589</v>
      </c>
      <c r="F329" s="44" t="s">
        <v>12590</v>
      </c>
      <c r="G329" s="44" t="s">
        <v>12591</v>
      </c>
      <c r="H329" s="44" t="s">
        <v>38</v>
      </c>
      <c r="I329" s="44" t="s">
        <v>46</v>
      </c>
      <c r="J329" s="44" t="s">
        <v>46</v>
      </c>
      <c r="K329" s="44" t="s">
        <v>12584</v>
      </c>
      <c r="L329" s="44" t="s">
        <v>12592</v>
      </c>
      <c r="M329" s="44" t="s">
        <v>46</v>
      </c>
      <c r="N329" s="44" t="s">
        <v>44</v>
      </c>
      <c r="O329" s="44">
        <v>2590</v>
      </c>
      <c r="P329" s="44">
        <v>1850</v>
      </c>
      <c r="Q329" s="44" t="s">
        <v>46</v>
      </c>
      <c r="R329" s="44" t="s">
        <v>46</v>
      </c>
      <c r="S329" s="44" t="s">
        <v>46</v>
      </c>
      <c r="T329" s="44" t="s">
        <v>12586</v>
      </c>
      <c r="U329" s="44" t="s">
        <v>46</v>
      </c>
      <c r="V329" s="44" t="s">
        <v>46</v>
      </c>
      <c r="W329" s="44" t="s">
        <v>46</v>
      </c>
      <c r="X329" s="44" t="s">
        <v>12593</v>
      </c>
      <c r="Y329" s="44" t="s">
        <v>46</v>
      </c>
      <c r="Z329" s="44" t="s">
        <v>46</v>
      </c>
      <c r="AA329" s="44" t="s">
        <v>46</v>
      </c>
      <c r="AB329" s="44" t="s">
        <v>46</v>
      </c>
      <c r="AC329" s="44" t="s">
        <v>46</v>
      </c>
      <c r="AD329" s="44" t="s">
        <v>46</v>
      </c>
    </row>
    <row r="330" spans="1:30">
      <c r="A330" s="44" t="s">
        <v>10758</v>
      </c>
      <c r="B330" s="44" t="s">
        <v>11507</v>
      </c>
      <c r="C330" s="44" t="s">
        <v>11508</v>
      </c>
      <c r="D330" s="44" t="s">
        <v>12594</v>
      </c>
      <c r="E330" s="44" t="s">
        <v>12595</v>
      </c>
      <c r="F330" s="44" t="s">
        <v>12596</v>
      </c>
      <c r="G330" s="44" t="s">
        <v>12597</v>
      </c>
      <c r="H330" s="44" t="s">
        <v>38</v>
      </c>
      <c r="I330" s="44" t="s">
        <v>46</v>
      </c>
      <c r="J330" s="44" t="s">
        <v>46</v>
      </c>
      <c r="K330" s="44" t="s">
        <v>12598</v>
      </c>
      <c r="L330" s="44" t="s">
        <v>46</v>
      </c>
      <c r="M330" s="44" t="s">
        <v>12599</v>
      </c>
      <c r="N330" s="44" t="s">
        <v>11514</v>
      </c>
      <c r="O330" s="44">
        <v>2290</v>
      </c>
      <c r="P330" s="44">
        <v>1490</v>
      </c>
      <c r="Q330" s="44" t="s">
        <v>46</v>
      </c>
      <c r="R330" s="44" t="s">
        <v>46</v>
      </c>
      <c r="S330" s="44" t="s">
        <v>46</v>
      </c>
      <c r="T330" s="44" t="s">
        <v>12600</v>
      </c>
      <c r="U330" s="44" t="s">
        <v>11081</v>
      </c>
      <c r="V330" s="44" t="s">
        <v>46</v>
      </c>
      <c r="W330" s="44" t="s">
        <v>46</v>
      </c>
      <c r="X330" s="44" t="s">
        <v>12601</v>
      </c>
      <c r="Y330" s="44" t="s">
        <v>46</v>
      </c>
      <c r="Z330" s="44" t="s">
        <v>46</v>
      </c>
      <c r="AA330" s="44" t="s">
        <v>46</v>
      </c>
      <c r="AB330" s="44" t="s">
        <v>46</v>
      </c>
      <c r="AC330" s="44" t="s">
        <v>46</v>
      </c>
      <c r="AD330" s="44" t="s">
        <v>46</v>
      </c>
    </row>
    <row r="331" spans="1:30">
      <c r="A331" s="44" t="s">
        <v>10758</v>
      </c>
      <c r="B331" s="44" t="s">
        <v>11507</v>
      </c>
      <c r="C331" s="44" t="s">
        <v>11508</v>
      </c>
      <c r="D331" s="44" t="s">
        <v>12602</v>
      </c>
      <c r="E331" s="44" t="s">
        <v>12603</v>
      </c>
      <c r="F331" s="44" t="s">
        <v>12604</v>
      </c>
      <c r="G331" s="44" t="s">
        <v>12605</v>
      </c>
      <c r="H331" s="44" t="s">
        <v>38</v>
      </c>
      <c r="I331" s="44" t="s">
        <v>46</v>
      </c>
      <c r="J331" s="44" t="s">
        <v>46</v>
      </c>
      <c r="K331" s="44" t="s">
        <v>12598</v>
      </c>
      <c r="L331" s="44" t="s">
        <v>46</v>
      </c>
      <c r="M331" s="44" t="s">
        <v>12606</v>
      </c>
      <c r="N331" s="44" t="s">
        <v>11514</v>
      </c>
      <c r="O331" s="44">
        <v>2990</v>
      </c>
      <c r="P331" s="44">
        <v>1790</v>
      </c>
      <c r="Q331" s="44" t="s">
        <v>46</v>
      </c>
      <c r="R331" s="44" t="s">
        <v>46</v>
      </c>
      <c r="S331" s="44" t="s">
        <v>46</v>
      </c>
      <c r="T331" s="44" t="s">
        <v>12600</v>
      </c>
      <c r="U331" s="44" t="s">
        <v>10908</v>
      </c>
      <c r="V331" s="44" t="s">
        <v>46</v>
      </c>
      <c r="W331" s="44" t="s">
        <v>46</v>
      </c>
      <c r="X331" s="44" t="s">
        <v>12607</v>
      </c>
      <c r="Y331" s="44" t="s">
        <v>46</v>
      </c>
      <c r="Z331" s="44" t="s">
        <v>46</v>
      </c>
      <c r="AA331" s="44" t="s">
        <v>46</v>
      </c>
      <c r="AB331" s="44" t="s">
        <v>46</v>
      </c>
      <c r="AC331" s="44" t="s">
        <v>46</v>
      </c>
      <c r="AD331" s="44" t="s">
        <v>46</v>
      </c>
    </row>
    <row r="332" spans="1:30">
      <c r="A332" s="44" t="s">
        <v>10758</v>
      </c>
      <c r="B332" s="44" t="s">
        <v>11507</v>
      </c>
      <c r="C332" s="44" t="s">
        <v>11508</v>
      </c>
      <c r="D332" s="44" t="s">
        <v>12608</v>
      </c>
      <c r="E332" s="44" t="s">
        <v>12609</v>
      </c>
      <c r="F332" s="44" t="s">
        <v>12610</v>
      </c>
      <c r="G332" s="44" t="s">
        <v>12611</v>
      </c>
      <c r="H332" s="44" t="s">
        <v>38</v>
      </c>
      <c r="I332" s="44" t="s">
        <v>46</v>
      </c>
      <c r="J332" s="44" t="s">
        <v>46</v>
      </c>
      <c r="K332" s="44" t="s">
        <v>12598</v>
      </c>
      <c r="L332" s="44" t="s">
        <v>46</v>
      </c>
      <c r="M332" s="44" t="s">
        <v>12612</v>
      </c>
      <c r="N332" s="44" t="s">
        <v>11514</v>
      </c>
      <c r="O332" s="44">
        <v>2990</v>
      </c>
      <c r="P332" s="44">
        <v>1790</v>
      </c>
      <c r="Q332" s="44" t="s">
        <v>46</v>
      </c>
      <c r="R332" s="44" t="s">
        <v>46</v>
      </c>
      <c r="S332" s="44" t="s">
        <v>46</v>
      </c>
      <c r="T332" s="44" t="s">
        <v>12613</v>
      </c>
      <c r="U332" s="44" t="s">
        <v>10908</v>
      </c>
      <c r="V332" s="44" t="s">
        <v>46</v>
      </c>
      <c r="W332" s="44" t="s">
        <v>46</v>
      </c>
      <c r="X332" s="44" t="s">
        <v>12614</v>
      </c>
      <c r="Y332" s="44" t="s">
        <v>46</v>
      </c>
      <c r="Z332" s="44" t="s">
        <v>46</v>
      </c>
      <c r="AA332" s="44" t="s">
        <v>46</v>
      </c>
      <c r="AB332" s="44" t="s">
        <v>46</v>
      </c>
      <c r="AC332" s="44" t="s">
        <v>46</v>
      </c>
      <c r="AD332" s="44" t="s">
        <v>46</v>
      </c>
    </row>
    <row r="333" spans="1:30">
      <c r="A333" s="44" t="s">
        <v>10758</v>
      </c>
      <c r="B333" s="44" t="s">
        <v>11507</v>
      </c>
      <c r="C333" s="44" t="s">
        <v>12551</v>
      </c>
      <c r="D333" s="44" t="s">
        <v>12615</v>
      </c>
      <c r="E333" s="44" t="s">
        <v>12616</v>
      </c>
      <c r="F333" s="44" t="s">
        <v>12617</v>
      </c>
      <c r="G333" s="44" t="s">
        <v>12618</v>
      </c>
      <c r="H333" s="44" t="s">
        <v>38</v>
      </c>
      <c r="I333" s="44" t="s">
        <v>46</v>
      </c>
      <c r="J333" s="44" t="s">
        <v>46</v>
      </c>
      <c r="K333" s="44" t="s">
        <v>12619</v>
      </c>
      <c r="L333" s="44" t="s">
        <v>12557</v>
      </c>
      <c r="M333" s="44" t="s">
        <v>46</v>
      </c>
      <c r="N333" s="44" t="s">
        <v>949</v>
      </c>
      <c r="O333" s="44">
        <v>2990</v>
      </c>
      <c r="P333" s="44">
        <v>1790</v>
      </c>
      <c r="Q333" s="44" t="s">
        <v>46</v>
      </c>
      <c r="R333" s="44" t="s">
        <v>46</v>
      </c>
      <c r="S333" s="44" t="s">
        <v>46</v>
      </c>
      <c r="T333" s="44" t="s">
        <v>12620</v>
      </c>
      <c r="U333" s="44" t="s">
        <v>11267</v>
      </c>
      <c r="V333" s="44" t="s">
        <v>46</v>
      </c>
      <c r="W333" s="44" t="s">
        <v>46</v>
      </c>
      <c r="X333" s="44" t="s">
        <v>12560</v>
      </c>
      <c r="Y333" s="44" t="s">
        <v>46</v>
      </c>
      <c r="Z333" s="44" t="s">
        <v>46</v>
      </c>
      <c r="AA333" s="44" t="s">
        <v>46</v>
      </c>
      <c r="AB333" s="44" t="s">
        <v>46</v>
      </c>
      <c r="AC333" s="44" t="s">
        <v>46</v>
      </c>
      <c r="AD333" s="44" t="s">
        <v>46</v>
      </c>
    </row>
    <row r="334" spans="1:30">
      <c r="A334" s="44" t="s">
        <v>10758</v>
      </c>
      <c r="B334" s="44" t="s">
        <v>11507</v>
      </c>
      <c r="C334" s="44" t="s">
        <v>12551</v>
      </c>
      <c r="D334" s="44" t="s">
        <v>12621</v>
      </c>
      <c r="E334" s="44" t="s">
        <v>12622</v>
      </c>
      <c r="F334" s="44" t="s">
        <v>12623</v>
      </c>
      <c r="G334" s="44" t="s">
        <v>12624</v>
      </c>
      <c r="H334" s="44" t="s">
        <v>38</v>
      </c>
      <c r="I334" s="44" t="s">
        <v>46</v>
      </c>
      <c r="J334" s="44" t="s">
        <v>46</v>
      </c>
      <c r="K334" s="44" t="s">
        <v>12625</v>
      </c>
      <c r="L334" s="44" t="s">
        <v>12557</v>
      </c>
      <c r="M334" s="44" t="s">
        <v>46</v>
      </c>
      <c r="N334" s="44" t="s">
        <v>949</v>
      </c>
      <c r="O334" s="44">
        <v>2990</v>
      </c>
      <c r="P334" s="44">
        <v>1790</v>
      </c>
      <c r="Q334" s="44" t="s">
        <v>46</v>
      </c>
      <c r="R334" s="44" t="s">
        <v>46</v>
      </c>
      <c r="S334" s="44" t="s">
        <v>46</v>
      </c>
      <c r="T334" s="44" t="s">
        <v>12620</v>
      </c>
      <c r="U334" s="44" t="s">
        <v>11267</v>
      </c>
      <c r="V334" s="44" t="s">
        <v>46</v>
      </c>
      <c r="W334" s="44" t="s">
        <v>46</v>
      </c>
      <c r="X334" s="44" t="s">
        <v>12560</v>
      </c>
      <c r="Y334" s="44" t="s">
        <v>46</v>
      </c>
      <c r="Z334" s="44" t="s">
        <v>46</v>
      </c>
      <c r="AA334" s="44" t="s">
        <v>46</v>
      </c>
      <c r="AB334" s="44" t="s">
        <v>46</v>
      </c>
      <c r="AC334" s="44" t="s">
        <v>46</v>
      </c>
      <c r="AD334" s="44" t="s">
        <v>46</v>
      </c>
    </row>
    <row r="335" spans="1:30">
      <c r="A335" s="44" t="s">
        <v>10758</v>
      </c>
      <c r="B335" s="44" t="s">
        <v>11507</v>
      </c>
      <c r="C335" s="44" t="s">
        <v>12626</v>
      </c>
      <c r="D335" s="44" t="s">
        <v>12627</v>
      </c>
      <c r="E335" s="44" t="s">
        <v>12628</v>
      </c>
      <c r="F335" s="44" t="s">
        <v>12629</v>
      </c>
      <c r="G335" s="44" t="s">
        <v>12630</v>
      </c>
      <c r="H335" s="44" t="s">
        <v>38</v>
      </c>
      <c r="I335" s="44" t="s">
        <v>46</v>
      </c>
      <c r="J335" s="44" t="s">
        <v>46</v>
      </c>
      <c r="K335" s="44" t="s">
        <v>306</v>
      </c>
      <c r="L335" s="44" t="s">
        <v>12631</v>
      </c>
      <c r="M335" s="44" t="s">
        <v>46</v>
      </c>
      <c r="N335" s="44" t="s">
        <v>1090</v>
      </c>
      <c r="O335" s="44">
        <v>1990</v>
      </c>
      <c r="P335" s="44">
        <v>1001</v>
      </c>
      <c r="Q335" s="44" t="s">
        <v>46</v>
      </c>
      <c r="R335" s="44" t="s">
        <v>46</v>
      </c>
      <c r="S335" s="44" t="s">
        <v>46</v>
      </c>
      <c r="T335" s="44" t="s">
        <v>12632</v>
      </c>
      <c r="U335" s="44" t="s">
        <v>11267</v>
      </c>
      <c r="V335" s="44" t="s">
        <v>12633</v>
      </c>
      <c r="W335" s="44" t="s">
        <v>71</v>
      </c>
      <c r="X335" s="44" t="s">
        <v>12634</v>
      </c>
      <c r="Y335" s="44" t="s">
        <v>46</v>
      </c>
      <c r="Z335" s="44" t="s">
        <v>46</v>
      </c>
      <c r="AA335" s="44" t="s">
        <v>46</v>
      </c>
      <c r="AB335" s="44" t="s">
        <v>46</v>
      </c>
      <c r="AC335" s="44" t="s">
        <v>46</v>
      </c>
      <c r="AD335" s="44" t="s">
        <v>46</v>
      </c>
    </row>
    <row r="336" spans="1:30">
      <c r="A336" s="44" t="s">
        <v>10758</v>
      </c>
      <c r="B336" s="44" t="s">
        <v>11507</v>
      </c>
      <c r="C336" s="44" t="s">
        <v>12626</v>
      </c>
      <c r="D336" s="44" t="s">
        <v>12635</v>
      </c>
      <c r="E336" s="44" t="s">
        <v>12636</v>
      </c>
      <c r="F336" s="44" t="s">
        <v>12637</v>
      </c>
      <c r="G336" s="44" t="s">
        <v>12638</v>
      </c>
      <c r="H336" s="44" t="s">
        <v>38</v>
      </c>
      <c r="I336" s="44" t="s">
        <v>46</v>
      </c>
      <c r="J336" s="44" t="s">
        <v>46</v>
      </c>
      <c r="K336" s="44" t="s">
        <v>306</v>
      </c>
      <c r="L336" s="44" t="s">
        <v>12639</v>
      </c>
      <c r="M336" s="44" t="s">
        <v>46</v>
      </c>
      <c r="N336" s="44" t="s">
        <v>1090</v>
      </c>
      <c r="O336" s="44">
        <v>1990</v>
      </c>
      <c r="P336" s="44">
        <v>1001</v>
      </c>
      <c r="Q336" s="44" t="s">
        <v>46</v>
      </c>
      <c r="R336" s="44" t="s">
        <v>46</v>
      </c>
      <c r="S336" s="44" t="s">
        <v>46</v>
      </c>
      <c r="T336" s="44" t="s">
        <v>12632</v>
      </c>
      <c r="U336" s="44" t="s">
        <v>11267</v>
      </c>
      <c r="V336" s="44" t="s">
        <v>12633</v>
      </c>
      <c r="W336" s="44" t="s">
        <v>71</v>
      </c>
      <c r="X336" s="44" t="s">
        <v>12640</v>
      </c>
      <c r="Y336" s="44" t="s">
        <v>46</v>
      </c>
      <c r="Z336" s="44" t="s">
        <v>46</v>
      </c>
      <c r="AA336" s="44" t="s">
        <v>46</v>
      </c>
      <c r="AB336" s="44" t="s">
        <v>46</v>
      </c>
      <c r="AC336" s="44" t="s">
        <v>46</v>
      </c>
      <c r="AD336" s="44" t="s">
        <v>46</v>
      </c>
    </row>
    <row r="337" spans="1:30">
      <c r="A337" s="44" t="s">
        <v>10758</v>
      </c>
      <c r="B337" s="44" t="s">
        <v>11507</v>
      </c>
      <c r="C337" s="44" t="s">
        <v>12641</v>
      </c>
      <c r="D337" s="44" t="s">
        <v>12642</v>
      </c>
      <c r="E337" s="44" t="s">
        <v>12643</v>
      </c>
      <c r="F337" s="44" t="s">
        <v>12644</v>
      </c>
      <c r="G337" s="44" t="s">
        <v>12645</v>
      </c>
      <c r="H337" s="44" t="s">
        <v>38</v>
      </c>
      <c r="I337" s="44" t="s">
        <v>46</v>
      </c>
      <c r="J337" s="44" t="s">
        <v>46</v>
      </c>
      <c r="K337" s="44" t="s">
        <v>306</v>
      </c>
      <c r="L337" s="44" t="s">
        <v>12646</v>
      </c>
      <c r="M337" s="44" t="s">
        <v>12647</v>
      </c>
      <c r="N337" s="44" t="s">
        <v>1090</v>
      </c>
      <c r="O337" s="44">
        <v>2790</v>
      </c>
      <c r="P337" s="44">
        <v>1290</v>
      </c>
      <c r="Q337" s="44" t="s">
        <v>46</v>
      </c>
      <c r="R337" s="44" t="s">
        <v>46</v>
      </c>
      <c r="S337" s="44" t="s">
        <v>46</v>
      </c>
      <c r="T337" s="44" t="s">
        <v>12632</v>
      </c>
      <c r="U337" s="44" t="s">
        <v>46</v>
      </c>
      <c r="V337" s="44" t="s">
        <v>12633</v>
      </c>
      <c r="W337" s="44" t="s">
        <v>71</v>
      </c>
      <c r="X337" s="44" t="s">
        <v>12648</v>
      </c>
      <c r="Y337" s="44" t="s">
        <v>46</v>
      </c>
      <c r="Z337" s="44" t="s">
        <v>46</v>
      </c>
      <c r="AA337" s="44" t="s">
        <v>46</v>
      </c>
      <c r="AB337" s="44" t="s">
        <v>46</v>
      </c>
      <c r="AC337" s="44" t="s">
        <v>46</v>
      </c>
      <c r="AD337" s="44" t="s">
        <v>46</v>
      </c>
    </row>
    <row r="338" spans="1:30">
      <c r="A338" s="44" t="s">
        <v>10758</v>
      </c>
      <c r="B338" s="44" t="s">
        <v>11507</v>
      </c>
      <c r="C338" s="44" t="s">
        <v>12569</v>
      </c>
      <c r="D338" s="44" t="s">
        <v>12649</v>
      </c>
      <c r="E338" s="44" t="s">
        <v>12650</v>
      </c>
      <c r="F338" s="44" t="s">
        <v>12651</v>
      </c>
      <c r="G338" s="44" t="s">
        <v>12652</v>
      </c>
      <c r="H338" s="44" t="s">
        <v>38</v>
      </c>
      <c r="I338" s="44" t="s">
        <v>46</v>
      </c>
      <c r="J338" s="44" t="s">
        <v>46</v>
      </c>
      <c r="K338" s="44" t="s">
        <v>12653</v>
      </c>
      <c r="L338" s="44" t="s">
        <v>12654</v>
      </c>
      <c r="M338" s="44" t="s">
        <v>46</v>
      </c>
      <c r="N338" s="44" t="s">
        <v>44</v>
      </c>
      <c r="O338" s="44">
        <v>2190</v>
      </c>
      <c r="P338" s="44">
        <v>1290</v>
      </c>
      <c r="Q338" s="44" t="s">
        <v>46</v>
      </c>
      <c r="R338" s="44" t="s">
        <v>46</v>
      </c>
      <c r="S338" s="44" t="s">
        <v>46</v>
      </c>
      <c r="T338" s="44" t="s">
        <v>12655</v>
      </c>
      <c r="U338" s="44" t="s">
        <v>46</v>
      </c>
      <c r="V338" s="44" t="s">
        <v>12656</v>
      </c>
      <c r="W338" s="44" t="s">
        <v>71</v>
      </c>
      <c r="X338" s="44" t="s">
        <v>12657</v>
      </c>
      <c r="Y338" s="44" t="s">
        <v>46</v>
      </c>
      <c r="Z338" s="44" t="s">
        <v>46</v>
      </c>
      <c r="AA338" s="44" t="s">
        <v>46</v>
      </c>
      <c r="AB338" s="44" t="s">
        <v>46</v>
      </c>
      <c r="AC338" s="44" t="s">
        <v>46</v>
      </c>
      <c r="AD338" s="44" t="s">
        <v>46</v>
      </c>
    </row>
    <row r="339" spans="1:30">
      <c r="A339" s="44" t="s">
        <v>10758</v>
      </c>
      <c r="B339" s="44" t="s">
        <v>11507</v>
      </c>
      <c r="C339" s="44" t="s">
        <v>12658</v>
      </c>
      <c r="D339" s="44" t="s">
        <v>12659</v>
      </c>
      <c r="E339" s="44" t="s">
        <v>12660</v>
      </c>
      <c r="F339" s="44" t="s">
        <v>12661</v>
      </c>
      <c r="G339" s="44" t="s">
        <v>12662</v>
      </c>
      <c r="H339" s="44" t="s">
        <v>38</v>
      </c>
      <c r="I339" s="44" t="s">
        <v>46</v>
      </c>
      <c r="J339" s="44" t="s">
        <v>46</v>
      </c>
      <c r="K339" s="44" t="s">
        <v>12663</v>
      </c>
      <c r="L339" s="44" t="s">
        <v>12664</v>
      </c>
      <c r="M339" s="44" t="s">
        <v>46</v>
      </c>
      <c r="N339" s="44" t="s">
        <v>44</v>
      </c>
      <c r="O339" s="44">
        <v>1639</v>
      </c>
      <c r="P339" s="44">
        <v>1090</v>
      </c>
      <c r="Q339" s="44" t="s">
        <v>46</v>
      </c>
      <c r="R339" s="44" t="s">
        <v>46</v>
      </c>
      <c r="S339" s="44" t="s">
        <v>46</v>
      </c>
      <c r="T339" s="44" t="s">
        <v>12665</v>
      </c>
      <c r="U339" s="44" t="s">
        <v>46</v>
      </c>
      <c r="V339" s="44" t="s">
        <v>12656</v>
      </c>
      <c r="W339" s="44" t="s">
        <v>71</v>
      </c>
      <c r="X339" s="44" t="s">
        <v>12666</v>
      </c>
      <c r="Y339" s="44" t="s">
        <v>46</v>
      </c>
      <c r="Z339" s="44" t="s">
        <v>46</v>
      </c>
      <c r="AA339" s="44" t="s">
        <v>46</v>
      </c>
      <c r="AB339" s="44" t="s">
        <v>46</v>
      </c>
      <c r="AC339" s="44" t="s">
        <v>46</v>
      </c>
      <c r="AD339" s="44" t="s">
        <v>46</v>
      </c>
    </row>
    <row r="340" spans="1:30">
      <c r="A340" s="44" t="s">
        <v>10758</v>
      </c>
      <c r="B340" s="44" t="s">
        <v>11507</v>
      </c>
      <c r="C340" s="44" t="s">
        <v>12658</v>
      </c>
      <c r="D340" s="44" t="s">
        <v>12667</v>
      </c>
      <c r="E340" s="44" t="s">
        <v>12668</v>
      </c>
      <c r="F340" s="44" t="s">
        <v>12669</v>
      </c>
      <c r="G340" s="44" t="s">
        <v>12670</v>
      </c>
      <c r="H340" s="44" t="s">
        <v>38</v>
      </c>
      <c r="I340" s="44" t="s">
        <v>46</v>
      </c>
      <c r="J340" s="44" t="s">
        <v>46</v>
      </c>
      <c r="K340" s="44" t="s">
        <v>12671</v>
      </c>
      <c r="L340" s="44" t="s">
        <v>12664</v>
      </c>
      <c r="M340" s="44" t="s">
        <v>46</v>
      </c>
      <c r="N340" s="44" t="s">
        <v>44</v>
      </c>
      <c r="O340" s="44">
        <v>1639</v>
      </c>
      <c r="P340" s="44">
        <v>1090</v>
      </c>
      <c r="Q340" s="44" t="s">
        <v>46</v>
      </c>
      <c r="R340" s="44" t="s">
        <v>46</v>
      </c>
      <c r="S340" s="44" t="s">
        <v>46</v>
      </c>
      <c r="T340" s="44" t="s">
        <v>12665</v>
      </c>
      <c r="U340" s="44" t="s">
        <v>46</v>
      </c>
      <c r="V340" s="44" t="s">
        <v>12656</v>
      </c>
      <c r="W340" s="44" t="s">
        <v>71</v>
      </c>
      <c r="X340" s="44" t="s">
        <v>12666</v>
      </c>
      <c r="Y340" s="44" t="s">
        <v>46</v>
      </c>
      <c r="Z340" s="44" t="s">
        <v>46</v>
      </c>
      <c r="AA340" s="44" t="s">
        <v>46</v>
      </c>
      <c r="AB340" s="44" t="s">
        <v>46</v>
      </c>
      <c r="AC340" s="44" t="s">
        <v>46</v>
      </c>
      <c r="AD340" s="44" t="s">
        <v>46</v>
      </c>
    </row>
    <row r="341" spans="1:30">
      <c r="A341" s="44" t="s">
        <v>10758</v>
      </c>
      <c r="B341" s="44" t="s">
        <v>11507</v>
      </c>
      <c r="C341" s="44" t="s">
        <v>12672</v>
      </c>
      <c r="D341" s="44" t="s">
        <v>12673</v>
      </c>
      <c r="E341" s="44" t="s">
        <v>12674</v>
      </c>
      <c r="F341" s="44" t="s">
        <v>12675</v>
      </c>
      <c r="G341" s="44" t="s">
        <v>12676</v>
      </c>
      <c r="H341" s="44" t="s">
        <v>38</v>
      </c>
      <c r="I341" s="44" t="s">
        <v>46</v>
      </c>
      <c r="J341" s="44" t="s">
        <v>46</v>
      </c>
      <c r="K341" s="44" t="s">
        <v>46</v>
      </c>
      <c r="L341" s="44" t="s">
        <v>46</v>
      </c>
      <c r="M341" s="44" t="s">
        <v>46</v>
      </c>
      <c r="N341" s="44" t="s">
        <v>12677</v>
      </c>
      <c r="O341" s="44">
        <v>1860</v>
      </c>
      <c r="P341" s="44">
        <v>788</v>
      </c>
      <c r="Q341" s="44" t="s">
        <v>46</v>
      </c>
      <c r="R341" s="44" t="s">
        <v>46</v>
      </c>
      <c r="S341" s="44" t="s">
        <v>46</v>
      </c>
      <c r="T341" s="44" t="s">
        <v>12678</v>
      </c>
      <c r="U341" s="44" t="s">
        <v>12679</v>
      </c>
      <c r="V341" s="44" t="s">
        <v>12680</v>
      </c>
      <c r="W341" s="44" t="s">
        <v>71</v>
      </c>
      <c r="X341" s="44" t="s">
        <v>12681</v>
      </c>
      <c r="Y341" s="44" t="s">
        <v>46</v>
      </c>
      <c r="Z341" s="44">
        <v>0</v>
      </c>
      <c r="AA341" s="44" t="s">
        <v>46</v>
      </c>
      <c r="AB341" s="44" t="s">
        <v>46</v>
      </c>
      <c r="AC341" s="44" t="s">
        <v>46</v>
      </c>
      <c r="AD341" s="44" t="s">
        <v>46</v>
      </c>
    </row>
    <row r="342" spans="1:30">
      <c r="A342" s="44" t="s">
        <v>10758</v>
      </c>
      <c r="B342" s="44" t="s">
        <v>11507</v>
      </c>
      <c r="C342" s="44" t="s">
        <v>12672</v>
      </c>
      <c r="D342" s="44" t="s">
        <v>12682</v>
      </c>
      <c r="E342" s="44" t="s">
        <v>12683</v>
      </c>
      <c r="F342" s="44" t="s">
        <v>12684</v>
      </c>
      <c r="G342" s="44" t="s">
        <v>12685</v>
      </c>
      <c r="H342" s="44" t="s">
        <v>38</v>
      </c>
      <c r="I342" s="44" t="s">
        <v>46</v>
      </c>
      <c r="J342" s="44" t="s">
        <v>46</v>
      </c>
      <c r="K342" s="44" t="s">
        <v>46</v>
      </c>
      <c r="L342" s="44" t="s">
        <v>46</v>
      </c>
      <c r="M342" s="44" t="s">
        <v>46</v>
      </c>
      <c r="N342" s="44" t="s">
        <v>12677</v>
      </c>
      <c r="O342" s="44">
        <v>1860</v>
      </c>
      <c r="P342" s="44">
        <v>788</v>
      </c>
      <c r="Q342" s="44" t="s">
        <v>46</v>
      </c>
      <c r="R342" s="44" t="s">
        <v>46</v>
      </c>
      <c r="S342" s="44" t="s">
        <v>46</v>
      </c>
      <c r="T342" s="44" t="s">
        <v>12686</v>
      </c>
      <c r="U342" s="44" t="s">
        <v>12679</v>
      </c>
      <c r="V342" s="44" t="s">
        <v>12680</v>
      </c>
      <c r="W342" s="44" t="s">
        <v>71</v>
      </c>
      <c r="X342" s="44" t="s">
        <v>12681</v>
      </c>
      <c r="Y342" s="44" t="s">
        <v>46</v>
      </c>
      <c r="Z342" s="44">
        <v>0</v>
      </c>
      <c r="AA342" s="44" t="s">
        <v>46</v>
      </c>
      <c r="AB342" s="44" t="s">
        <v>46</v>
      </c>
      <c r="AC342" s="44" t="s">
        <v>46</v>
      </c>
      <c r="AD342" s="44" t="s">
        <v>46</v>
      </c>
    </row>
    <row r="343" spans="1:30">
      <c r="A343" s="44" t="s">
        <v>10758</v>
      </c>
      <c r="B343" s="44" t="s">
        <v>11507</v>
      </c>
      <c r="C343" s="44" t="s">
        <v>12672</v>
      </c>
      <c r="D343" s="44" t="s">
        <v>12687</v>
      </c>
      <c r="E343" s="44" t="s">
        <v>12688</v>
      </c>
      <c r="F343" s="44" t="s">
        <v>12689</v>
      </c>
      <c r="G343" s="44" t="s">
        <v>12690</v>
      </c>
      <c r="H343" s="44" t="s">
        <v>38</v>
      </c>
      <c r="I343" s="44" t="s">
        <v>46</v>
      </c>
      <c r="J343" s="44" t="s">
        <v>46</v>
      </c>
      <c r="K343" s="44" t="s">
        <v>46</v>
      </c>
      <c r="L343" s="44" t="s">
        <v>46</v>
      </c>
      <c r="M343" s="44" t="s">
        <v>46</v>
      </c>
      <c r="N343" s="44" t="s">
        <v>12677</v>
      </c>
      <c r="O343" s="44">
        <v>1860</v>
      </c>
      <c r="P343" s="44">
        <v>788</v>
      </c>
      <c r="Q343" s="44" t="s">
        <v>46</v>
      </c>
      <c r="R343" s="44" t="s">
        <v>46</v>
      </c>
      <c r="S343" s="44" t="s">
        <v>46</v>
      </c>
      <c r="T343" s="44" t="s">
        <v>12686</v>
      </c>
      <c r="U343" s="44" t="s">
        <v>12679</v>
      </c>
      <c r="V343" s="44" t="s">
        <v>12680</v>
      </c>
      <c r="W343" s="44" t="s">
        <v>71</v>
      </c>
      <c r="X343" s="44" t="s">
        <v>12681</v>
      </c>
      <c r="Y343" s="44" t="s">
        <v>46</v>
      </c>
      <c r="Z343" s="44">
        <v>0</v>
      </c>
      <c r="AA343" s="44" t="s">
        <v>46</v>
      </c>
      <c r="AB343" s="44" t="s">
        <v>46</v>
      </c>
      <c r="AC343" s="44" t="s">
        <v>46</v>
      </c>
      <c r="AD343" s="44" t="s">
        <v>46</v>
      </c>
    </row>
    <row r="344" spans="1:30">
      <c r="A344" s="44" t="s">
        <v>10758</v>
      </c>
      <c r="B344" s="44" t="s">
        <v>11507</v>
      </c>
      <c r="C344" s="44" t="s">
        <v>12672</v>
      </c>
      <c r="D344" s="44" t="s">
        <v>12691</v>
      </c>
      <c r="E344" s="44" t="s">
        <v>12692</v>
      </c>
      <c r="F344" s="44" t="s">
        <v>12693</v>
      </c>
      <c r="G344" s="44" t="s">
        <v>12694</v>
      </c>
      <c r="H344" s="44" t="s">
        <v>38</v>
      </c>
      <c r="I344" s="44" t="s">
        <v>46</v>
      </c>
      <c r="J344" s="44" t="s">
        <v>46</v>
      </c>
      <c r="K344" s="44" t="s">
        <v>46</v>
      </c>
      <c r="L344" s="44" t="s">
        <v>46</v>
      </c>
      <c r="M344" s="44" t="s">
        <v>46</v>
      </c>
      <c r="N344" s="44" t="s">
        <v>12677</v>
      </c>
      <c r="O344" s="44">
        <v>1860</v>
      </c>
      <c r="P344" s="44">
        <v>788</v>
      </c>
      <c r="Q344" s="44" t="s">
        <v>46</v>
      </c>
      <c r="R344" s="44" t="s">
        <v>46</v>
      </c>
      <c r="S344" s="44" t="s">
        <v>46</v>
      </c>
      <c r="T344" s="44" t="s">
        <v>12686</v>
      </c>
      <c r="U344" s="44" t="s">
        <v>12679</v>
      </c>
      <c r="V344" s="44" t="s">
        <v>12680</v>
      </c>
      <c r="W344" s="44" t="s">
        <v>71</v>
      </c>
      <c r="X344" s="44" t="s">
        <v>12681</v>
      </c>
      <c r="Y344" s="44" t="s">
        <v>46</v>
      </c>
      <c r="Z344" s="44">
        <v>0</v>
      </c>
      <c r="AA344" s="44" t="s">
        <v>46</v>
      </c>
      <c r="AB344" s="44" t="s">
        <v>46</v>
      </c>
      <c r="AC344" s="44" t="s">
        <v>46</v>
      </c>
      <c r="AD344" s="44" t="s">
        <v>46</v>
      </c>
    </row>
    <row r="345" spans="1:30">
      <c r="A345" s="44" t="s">
        <v>10758</v>
      </c>
      <c r="B345" s="44" t="s">
        <v>11507</v>
      </c>
      <c r="C345" s="44" t="s">
        <v>12672</v>
      </c>
      <c r="D345" s="44" t="s">
        <v>12695</v>
      </c>
      <c r="E345" s="44" t="s">
        <v>12696</v>
      </c>
      <c r="F345" s="44" t="s">
        <v>12697</v>
      </c>
      <c r="G345" s="44" t="s">
        <v>12698</v>
      </c>
      <c r="H345" s="44" t="s">
        <v>38</v>
      </c>
      <c r="I345" s="44" t="s">
        <v>46</v>
      </c>
      <c r="J345" s="44" t="s">
        <v>46</v>
      </c>
      <c r="K345" s="44" t="s">
        <v>46</v>
      </c>
      <c r="L345" s="44" t="s">
        <v>46</v>
      </c>
      <c r="M345" s="44" t="s">
        <v>46</v>
      </c>
      <c r="N345" s="44" t="s">
        <v>12677</v>
      </c>
      <c r="O345" s="44">
        <v>1860</v>
      </c>
      <c r="P345" s="44">
        <v>788</v>
      </c>
      <c r="Q345" s="44" t="s">
        <v>46</v>
      </c>
      <c r="R345" s="44" t="s">
        <v>46</v>
      </c>
      <c r="S345" s="44" t="s">
        <v>46</v>
      </c>
      <c r="T345" s="44" t="s">
        <v>12686</v>
      </c>
      <c r="U345" s="44" t="s">
        <v>12679</v>
      </c>
      <c r="V345" s="44" t="s">
        <v>12680</v>
      </c>
      <c r="W345" s="44" t="s">
        <v>71</v>
      </c>
      <c r="X345" s="44" t="s">
        <v>12681</v>
      </c>
      <c r="Y345" s="44" t="s">
        <v>46</v>
      </c>
      <c r="Z345" s="44">
        <v>0</v>
      </c>
      <c r="AA345" s="44" t="s">
        <v>46</v>
      </c>
      <c r="AB345" s="44" t="s">
        <v>46</v>
      </c>
      <c r="AC345" s="44" t="s">
        <v>46</v>
      </c>
      <c r="AD345" s="44" t="s">
        <v>46</v>
      </c>
    </row>
    <row r="346" spans="1:30">
      <c r="A346" s="44" t="s">
        <v>10758</v>
      </c>
      <c r="B346" s="44" t="s">
        <v>11507</v>
      </c>
      <c r="C346" s="44" t="s">
        <v>12672</v>
      </c>
      <c r="D346" s="44" t="s">
        <v>12699</v>
      </c>
      <c r="E346" s="44" t="s">
        <v>12700</v>
      </c>
      <c r="F346" s="44" t="s">
        <v>12701</v>
      </c>
      <c r="G346" s="44" t="s">
        <v>12702</v>
      </c>
      <c r="H346" s="44" t="s">
        <v>38</v>
      </c>
      <c r="I346" s="44" t="s">
        <v>46</v>
      </c>
      <c r="J346" s="44" t="s">
        <v>46</v>
      </c>
      <c r="K346" s="44" t="s">
        <v>46</v>
      </c>
      <c r="L346" s="44" t="s">
        <v>46</v>
      </c>
      <c r="M346" s="44" t="s">
        <v>46</v>
      </c>
      <c r="N346" s="44" t="s">
        <v>12677</v>
      </c>
      <c r="O346" s="44">
        <v>1860</v>
      </c>
      <c r="P346" s="44">
        <v>788</v>
      </c>
      <c r="Q346" s="44" t="s">
        <v>46</v>
      </c>
      <c r="R346" s="44" t="s">
        <v>46</v>
      </c>
      <c r="S346" s="44" t="s">
        <v>46</v>
      </c>
      <c r="T346" s="44" t="s">
        <v>12686</v>
      </c>
      <c r="U346" s="44" t="s">
        <v>12679</v>
      </c>
      <c r="V346" s="44" t="s">
        <v>12680</v>
      </c>
      <c r="W346" s="44" t="s">
        <v>71</v>
      </c>
      <c r="X346" s="44" t="s">
        <v>12681</v>
      </c>
      <c r="Y346" s="44" t="s">
        <v>46</v>
      </c>
      <c r="Z346" s="44">
        <v>0</v>
      </c>
      <c r="AA346" s="44" t="s">
        <v>46</v>
      </c>
      <c r="AB346" s="44" t="s">
        <v>46</v>
      </c>
      <c r="AC346" s="44" t="s">
        <v>46</v>
      </c>
      <c r="AD346" s="44" t="s">
        <v>46</v>
      </c>
    </row>
    <row r="347" spans="1:30">
      <c r="A347" s="44" t="s">
        <v>10758</v>
      </c>
      <c r="B347" s="44" t="s">
        <v>11507</v>
      </c>
      <c r="C347" s="44" t="s">
        <v>12672</v>
      </c>
      <c r="D347" s="44" t="s">
        <v>12703</v>
      </c>
      <c r="E347" s="44" t="s">
        <v>12704</v>
      </c>
      <c r="F347" s="44" t="s">
        <v>12705</v>
      </c>
      <c r="G347" s="44" t="s">
        <v>12706</v>
      </c>
      <c r="H347" s="44" t="s">
        <v>38</v>
      </c>
      <c r="I347" s="44" t="s">
        <v>46</v>
      </c>
      <c r="J347" s="44" t="s">
        <v>46</v>
      </c>
      <c r="K347" s="44" t="s">
        <v>46</v>
      </c>
      <c r="L347" s="44" t="s">
        <v>46</v>
      </c>
      <c r="M347" s="44" t="s">
        <v>46</v>
      </c>
      <c r="N347" s="44" t="s">
        <v>12677</v>
      </c>
      <c r="O347" s="44">
        <v>1860</v>
      </c>
      <c r="P347" s="44">
        <v>788</v>
      </c>
      <c r="Q347" s="44" t="s">
        <v>46</v>
      </c>
      <c r="R347" s="44" t="s">
        <v>46</v>
      </c>
      <c r="S347" s="44" t="s">
        <v>46</v>
      </c>
      <c r="T347" s="44" t="s">
        <v>12686</v>
      </c>
      <c r="U347" s="44" t="s">
        <v>12679</v>
      </c>
      <c r="V347" s="44" t="s">
        <v>12680</v>
      </c>
      <c r="W347" s="44" t="s">
        <v>71</v>
      </c>
      <c r="X347" s="44" t="s">
        <v>12681</v>
      </c>
      <c r="Y347" s="44" t="s">
        <v>46</v>
      </c>
      <c r="Z347" s="44">
        <v>0</v>
      </c>
      <c r="AA347" s="44" t="s">
        <v>46</v>
      </c>
      <c r="AB347" s="44" t="s">
        <v>46</v>
      </c>
      <c r="AC347" s="44" t="s">
        <v>46</v>
      </c>
      <c r="AD347" s="44" t="s">
        <v>46</v>
      </c>
    </row>
    <row r="348" spans="1:30">
      <c r="A348" s="44" t="s">
        <v>10758</v>
      </c>
      <c r="B348" s="44" t="s">
        <v>11507</v>
      </c>
      <c r="C348" s="44" t="s">
        <v>12672</v>
      </c>
      <c r="D348" s="44" t="s">
        <v>12707</v>
      </c>
      <c r="E348" s="44" t="s">
        <v>12708</v>
      </c>
      <c r="F348" s="44" t="s">
        <v>12709</v>
      </c>
      <c r="G348" s="44" t="s">
        <v>12710</v>
      </c>
      <c r="H348" s="44" t="s">
        <v>38</v>
      </c>
      <c r="I348" s="44" t="s">
        <v>46</v>
      </c>
      <c r="J348" s="44" t="s">
        <v>46</v>
      </c>
      <c r="K348" s="44" t="s">
        <v>46</v>
      </c>
      <c r="L348" s="44" t="s">
        <v>46</v>
      </c>
      <c r="M348" s="44" t="s">
        <v>46</v>
      </c>
      <c r="N348" s="44" t="s">
        <v>12677</v>
      </c>
      <c r="O348" s="44">
        <v>1860</v>
      </c>
      <c r="P348" s="44">
        <v>788</v>
      </c>
      <c r="Q348" s="44" t="s">
        <v>46</v>
      </c>
      <c r="R348" s="44" t="s">
        <v>46</v>
      </c>
      <c r="S348" s="44" t="s">
        <v>46</v>
      </c>
      <c r="T348" s="44" t="s">
        <v>12686</v>
      </c>
      <c r="U348" s="44" t="s">
        <v>12679</v>
      </c>
      <c r="V348" s="44" t="s">
        <v>12680</v>
      </c>
      <c r="W348" s="44" t="s">
        <v>71</v>
      </c>
      <c r="X348" s="44" t="s">
        <v>12681</v>
      </c>
      <c r="Y348" s="44" t="s">
        <v>46</v>
      </c>
      <c r="Z348" s="44">
        <v>0</v>
      </c>
      <c r="AA348" s="44" t="s">
        <v>46</v>
      </c>
      <c r="AB348" s="44" t="s">
        <v>46</v>
      </c>
      <c r="AC348" s="44" t="s">
        <v>46</v>
      </c>
      <c r="AD348" s="44" t="s">
        <v>46</v>
      </c>
    </row>
    <row r="349" spans="1:30">
      <c r="A349" s="44" t="s">
        <v>10758</v>
      </c>
      <c r="B349" s="44" t="s">
        <v>11507</v>
      </c>
      <c r="C349" s="44" t="s">
        <v>12658</v>
      </c>
      <c r="D349" s="44" t="s">
        <v>12711</v>
      </c>
      <c r="E349" s="44" t="s">
        <v>12712</v>
      </c>
      <c r="F349" s="44" t="s">
        <v>12713</v>
      </c>
      <c r="G349" s="44" t="s">
        <v>12714</v>
      </c>
      <c r="H349" s="44" t="s">
        <v>367</v>
      </c>
      <c r="I349" s="44" t="s">
        <v>46</v>
      </c>
      <c r="J349" s="44" t="s">
        <v>46</v>
      </c>
      <c r="K349" s="44" t="s">
        <v>46</v>
      </c>
      <c r="L349" s="44" t="s">
        <v>46</v>
      </c>
      <c r="M349" s="44" t="s">
        <v>46</v>
      </c>
      <c r="N349" s="44" t="s">
        <v>46</v>
      </c>
      <c r="O349" s="44">
        <v>890</v>
      </c>
      <c r="P349" s="44">
        <v>430</v>
      </c>
      <c r="Q349" s="44" t="s">
        <v>46</v>
      </c>
      <c r="R349" s="44" t="s">
        <v>46</v>
      </c>
      <c r="S349" s="44" t="s">
        <v>46</v>
      </c>
      <c r="T349" s="44" t="s">
        <v>46</v>
      </c>
      <c r="U349" s="44" t="s">
        <v>46</v>
      </c>
      <c r="V349" s="44" t="s">
        <v>46</v>
      </c>
      <c r="W349" s="44" t="s">
        <v>46</v>
      </c>
      <c r="X349" s="44" t="s">
        <v>12715</v>
      </c>
      <c r="Y349" s="44" t="s">
        <v>46</v>
      </c>
      <c r="Z349" s="44" t="s">
        <v>46</v>
      </c>
      <c r="AA349" s="44" t="s">
        <v>46</v>
      </c>
      <c r="AB349" s="44" t="s">
        <v>46</v>
      </c>
      <c r="AC349" s="44" t="s">
        <v>46</v>
      </c>
      <c r="AD349" s="44" t="s">
        <v>46</v>
      </c>
    </row>
    <row r="350" spans="1:30">
      <c r="A350" s="44" t="s">
        <v>10758</v>
      </c>
      <c r="B350" s="44" t="s">
        <v>11507</v>
      </c>
      <c r="C350" s="44" t="s">
        <v>12569</v>
      </c>
      <c r="D350" s="44" t="s">
        <v>12716</v>
      </c>
      <c r="E350" s="44" t="s">
        <v>12717</v>
      </c>
      <c r="F350" s="44" t="s">
        <v>12718</v>
      </c>
      <c r="G350" s="44" t="s">
        <v>12719</v>
      </c>
      <c r="H350" s="44" t="s">
        <v>38</v>
      </c>
      <c r="I350" s="44" t="s">
        <v>46</v>
      </c>
      <c r="J350" s="44" t="s">
        <v>46</v>
      </c>
      <c r="K350" s="44" t="s">
        <v>12720</v>
      </c>
      <c r="L350" s="44" t="s">
        <v>12721</v>
      </c>
      <c r="M350" s="44" t="s">
        <v>46</v>
      </c>
      <c r="N350" s="44" t="s">
        <v>44</v>
      </c>
      <c r="O350" s="44">
        <v>1290</v>
      </c>
      <c r="P350" s="44">
        <v>799</v>
      </c>
      <c r="Q350" s="44" t="s">
        <v>46</v>
      </c>
      <c r="R350" s="44" t="s">
        <v>46</v>
      </c>
      <c r="S350" s="44" t="s">
        <v>46</v>
      </c>
      <c r="T350" s="44" t="s">
        <v>12722</v>
      </c>
      <c r="U350" s="44" t="s">
        <v>46</v>
      </c>
      <c r="V350" s="44" t="s">
        <v>136</v>
      </c>
      <c r="W350" s="44" t="s">
        <v>71</v>
      </c>
      <c r="X350" s="44" t="s">
        <v>12723</v>
      </c>
      <c r="Y350" s="44" t="s">
        <v>46</v>
      </c>
      <c r="Z350" s="44">
        <v>0</v>
      </c>
      <c r="AA350" s="44" t="s">
        <v>46</v>
      </c>
      <c r="AB350" s="44" t="s">
        <v>46</v>
      </c>
      <c r="AC350" s="44" t="s">
        <v>46</v>
      </c>
      <c r="AD350" s="44" t="s">
        <v>46</v>
      </c>
    </row>
    <row r="351" spans="1:30">
      <c r="A351" s="44" t="s">
        <v>10758</v>
      </c>
      <c r="B351" s="44" t="s">
        <v>11507</v>
      </c>
      <c r="C351" s="44" t="s">
        <v>12569</v>
      </c>
      <c r="D351" s="44" t="s">
        <v>12724</v>
      </c>
      <c r="E351" s="44" t="s">
        <v>12725</v>
      </c>
      <c r="F351" s="44" t="s">
        <v>12726</v>
      </c>
      <c r="G351" s="44" t="s">
        <v>12727</v>
      </c>
      <c r="H351" s="44" t="s">
        <v>38</v>
      </c>
      <c r="I351" s="44" t="s">
        <v>46</v>
      </c>
      <c r="J351" s="44" t="s">
        <v>46</v>
      </c>
      <c r="K351" s="44" t="s">
        <v>2728</v>
      </c>
      <c r="L351" s="44" t="s">
        <v>12728</v>
      </c>
      <c r="M351" s="44" t="s">
        <v>46</v>
      </c>
      <c r="N351" s="44" t="s">
        <v>44</v>
      </c>
      <c r="O351" s="44">
        <v>1290</v>
      </c>
      <c r="P351" s="44">
        <v>799</v>
      </c>
      <c r="Q351" s="44" t="s">
        <v>46</v>
      </c>
      <c r="R351" s="44" t="s">
        <v>46</v>
      </c>
      <c r="S351" s="44" t="s">
        <v>46</v>
      </c>
      <c r="T351" s="44" t="s">
        <v>12722</v>
      </c>
      <c r="U351" s="44" t="s">
        <v>46</v>
      </c>
      <c r="V351" s="44" t="s">
        <v>136</v>
      </c>
      <c r="W351" s="44" t="s">
        <v>71</v>
      </c>
      <c r="X351" s="44" t="s">
        <v>12729</v>
      </c>
      <c r="Y351" s="44" t="s">
        <v>46</v>
      </c>
      <c r="Z351" s="44">
        <v>0</v>
      </c>
      <c r="AA351" s="44" t="s">
        <v>46</v>
      </c>
      <c r="AB351" s="44" t="s">
        <v>46</v>
      </c>
      <c r="AC351" s="44" t="s">
        <v>46</v>
      </c>
      <c r="AD351" s="44" t="s">
        <v>46</v>
      </c>
    </row>
    <row r="352" spans="1:30">
      <c r="A352" s="44" t="s">
        <v>10758</v>
      </c>
      <c r="B352" s="44" t="s">
        <v>11507</v>
      </c>
      <c r="C352" s="44" t="s">
        <v>12569</v>
      </c>
      <c r="D352" s="44" t="s">
        <v>12730</v>
      </c>
      <c r="E352" s="44" t="s">
        <v>12731</v>
      </c>
      <c r="F352" s="44" t="s">
        <v>12732</v>
      </c>
      <c r="G352" s="44" t="s">
        <v>12733</v>
      </c>
      <c r="H352" s="44" t="s">
        <v>38</v>
      </c>
      <c r="I352" s="44" t="s">
        <v>46</v>
      </c>
      <c r="J352" s="44" t="s">
        <v>46</v>
      </c>
      <c r="K352" s="44" t="s">
        <v>709</v>
      </c>
      <c r="L352" s="44" t="s">
        <v>12728</v>
      </c>
      <c r="M352" s="44" t="s">
        <v>46</v>
      </c>
      <c r="N352" s="44" t="s">
        <v>44</v>
      </c>
      <c r="O352" s="44">
        <v>1290</v>
      </c>
      <c r="P352" s="44">
        <v>799</v>
      </c>
      <c r="Q352" s="44" t="s">
        <v>46</v>
      </c>
      <c r="R352" s="44" t="s">
        <v>46</v>
      </c>
      <c r="S352" s="44" t="s">
        <v>46</v>
      </c>
      <c r="T352" s="44" t="s">
        <v>12722</v>
      </c>
      <c r="U352" s="44" t="s">
        <v>46</v>
      </c>
      <c r="V352" s="44" t="s">
        <v>136</v>
      </c>
      <c r="W352" s="44" t="s">
        <v>71</v>
      </c>
      <c r="X352" s="44" t="s">
        <v>12734</v>
      </c>
      <c r="Y352" s="44" t="s">
        <v>46</v>
      </c>
      <c r="Z352" s="44">
        <v>0</v>
      </c>
      <c r="AA352" s="44" t="s">
        <v>46</v>
      </c>
      <c r="AB352" s="44" t="s">
        <v>46</v>
      </c>
      <c r="AC352" s="44" t="s">
        <v>46</v>
      </c>
      <c r="AD352" s="44" t="s">
        <v>46</v>
      </c>
    </row>
    <row r="353" spans="1:30">
      <c r="A353" s="44" t="s">
        <v>10758</v>
      </c>
      <c r="B353" s="44" t="s">
        <v>11507</v>
      </c>
      <c r="C353" s="44" t="s">
        <v>12735</v>
      </c>
      <c r="D353" s="44" t="s">
        <v>12736</v>
      </c>
      <c r="E353" s="44" t="s">
        <v>12737</v>
      </c>
      <c r="F353" s="44" t="s">
        <v>12738</v>
      </c>
      <c r="G353" s="44" t="s">
        <v>12739</v>
      </c>
      <c r="H353" s="44" t="s">
        <v>38</v>
      </c>
      <c r="I353" s="44" t="s">
        <v>46</v>
      </c>
      <c r="J353" s="44" t="s">
        <v>46</v>
      </c>
      <c r="K353" s="44" t="s">
        <v>2415</v>
      </c>
      <c r="L353" s="44" t="s">
        <v>12740</v>
      </c>
      <c r="M353" s="44" t="s">
        <v>46</v>
      </c>
      <c r="N353" s="44" t="s">
        <v>61</v>
      </c>
      <c r="O353" s="44">
        <v>1490</v>
      </c>
      <c r="P353" s="44">
        <v>830</v>
      </c>
      <c r="Q353" s="44" t="s">
        <v>46</v>
      </c>
      <c r="R353" s="44" t="s">
        <v>46</v>
      </c>
      <c r="S353" s="44" t="s">
        <v>46</v>
      </c>
      <c r="T353" s="44" t="s">
        <v>12741</v>
      </c>
      <c r="U353" s="44" t="s">
        <v>46</v>
      </c>
      <c r="V353" s="44" t="s">
        <v>136</v>
      </c>
      <c r="W353" s="44" t="s">
        <v>71</v>
      </c>
      <c r="X353" s="44" t="s">
        <v>12742</v>
      </c>
      <c r="Y353" s="44" t="s">
        <v>46</v>
      </c>
      <c r="Z353" s="44">
        <v>0</v>
      </c>
      <c r="AA353" s="44" t="s">
        <v>46</v>
      </c>
      <c r="AB353" s="44" t="s">
        <v>46</v>
      </c>
      <c r="AC353" s="44" t="s">
        <v>46</v>
      </c>
      <c r="AD353" s="44" t="s">
        <v>46</v>
      </c>
    </row>
    <row r="354" spans="1:30">
      <c r="A354" s="44" t="s">
        <v>10758</v>
      </c>
      <c r="B354" s="44" t="s">
        <v>11507</v>
      </c>
      <c r="C354" s="44" t="s">
        <v>12735</v>
      </c>
      <c r="D354" s="44" t="s">
        <v>12743</v>
      </c>
      <c r="E354" s="44" t="s">
        <v>12744</v>
      </c>
      <c r="F354" s="44" t="s">
        <v>12745</v>
      </c>
      <c r="G354" s="44" t="s">
        <v>12746</v>
      </c>
      <c r="H354" s="44" t="s">
        <v>38</v>
      </c>
      <c r="I354" s="44" t="s">
        <v>46</v>
      </c>
      <c r="J354" s="44" t="s">
        <v>46</v>
      </c>
      <c r="K354" s="44" t="s">
        <v>2415</v>
      </c>
      <c r="L354" s="44" t="s">
        <v>12747</v>
      </c>
      <c r="M354" s="44" t="s">
        <v>46</v>
      </c>
      <c r="N354" s="44" t="s">
        <v>61</v>
      </c>
      <c r="O354" s="44">
        <v>2090</v>
      </c>
      <c r="P354" s="44">
        <v>1050</v>
      </c>
      <c r="Q354" s="44" t="s">
        <v>46</v>
      </c>
      <c r="R354" s="44" t="s">
        <v>46</v>
      </c>
      <c r="S354" s="44" t="s">
        <v>46</v>
      </c>
      <c r="T354" s="44" t="s">
        <v>12741</v>
      </c>
      <c r="U354" s="44" t="s">
        <v>46</v>
      </c>
      <c r="V354" s="44" t="s">
        <v>136</v>
      </c>
      <c r="W354" s="44" t="s">
        <v>71</v>
      </c>
      <c r="X354" s="44" t="s">
        <v>12748</v>
      </c>
      <c r="Y354" s="44" t="s">
        <v>46</v>
      </c>
      <c r="Z354" s="44">
        <v>0</v>
      </c>
      <c r="AA354" s="44" t="s">
        <v>46</v>
      </c>
      <c r="AB354" s="44" t="s">
        <v>46</v>
      </c>
      <c r="AC354" s="44" t="s">
        <v>46</v>
      </c>
      <c r="AD354" s="44" t="s">
        <v>46</v>
      </c>
    </row>
    <row r="355" spans="1:30">
      <c r="A355" s="44" t="s">
        <v>10758</v>
      </c>
      <c r="B355" s="44" t="s">
        <v>11507</v>
      </c>
      <c r="C355" s="44" t="s">
        <v>12569</v>
      </c>
      <c r="D355" s="44" t="s">
        <v>12749</v>
      </c>
      <c r="E355" s="44" t="s">
        <v>12750</v>
      </c>
      <c r="F355" s="44" t="s">
        <v>12751</v>
      </c>
      <c r="G355" s="44" t="s">
        <v>12752</v>
      </c>
      <c r="H355" s="44" t="s">
        <v>367</v>
      </c>
      <c r="I355" s="44" t="s">
        <v>46</v>
      </c>
      <c r="J355" s="44" t="s">
        <v>46</v>
      </c>
      <c r="K355" s="44" t="s">
        <v>46</v>
      </c>
      <c r="L355" s="44" t="s">
        <v>46</v>
      </c>
      <c r="M355" s="44" t="s">
        <v>46</v>
      </c>
      <c r="N355" s="44" t="s">
        <v>44</v>
      </c>
      <c r="O355" s="44">
        <v>1490</v>
      </c>
      <c r="P355" s="44">
        <v>1190</v>
      </c>
      <c r="Q355" s="44" t="s">
        <v>46</v>
      </c>
      <c r="R355" s="44" t="s">
        <v>46</v>
      </c>
      <c r="S355" s="44" t="s">
        <v>46</v>
      </c>
      <c r="T355" s="44" t="s">
        <v>12753</v>
      </c>
      <c r="U355" s="44" t="s">
        <v>46</v>
      </c>
      <c r="V355" s="44" t="s">
        <v>46</v>
      </c>
      <c r="W355" s="44" t="s">
        <v>71</v>
      </c>
      <c r="X355" s="44" t="s">
        <v>12754</v>
      </c>
      <c r="Y355" s="44" t="s">
        <v>46</v>
      </c>
      <c r="Z355" s="44" t="s">
        <v>46</v>
      </c>
      <c r="AA355" s="44" t="s">
        <v>46</v>
      </c>
      <c r="AB355" s="44" t="s">
        <v>46</v>
      </c>
      <c r="AC355" s="44" t="s">
        <v>46</v>
      </c>
      <c r="AD355" s="44" t="s">
        <v>46</v>
      </c>
    </row>
    <row r="356" spans="1:30">
      <c r="A356" s="44" t="s">
        <v>10758</v>
      </c>
      <c r="B356" s="44" t="s">
        <v>11507</v>
      </c>
      <c r="C356" s="44" t="s">
        <v>12672</v>
      </c>
      <c r="D356" s="44" t="s">
        <v>12755</v>
      </c>
      <c r="E356" s="44" t="s">
        <v>12756</v>
      </c>
      <c r="F356" s="44" t="s">
        <v>12757</v>
      </c>
      <c r="G356" s="44" t="s">
        <v>12758</v>
      </c>
      <c r="H356" s="44" t="s">
        <v>38</v>
      </c>
      <c r="I356" s="44" t="s">
        <v>46</v>
      </c>
      <c r="J356" s="44" t="s">
        <v>46</v>
      </c>
      <c r="K356" s="44" t="s">
        <v>46</v>
      </c>
      <c r="L356" s="44" t="s">
        <v>46</v>
      </c>
      <c r="M356" s="44" t="s">
        <v>46</v>
      </c>
      <c r="N356" s="44" t="s">
        <v>12677</v>
      </c>
      <c r="O356" s="44">
        <v>2480</v>
      </c>
      <c r="P356" s="44">
        <v>1260</v>
      </c>
      <c r="Q356" s="44" t="s">
        <v>46</v>
      </c>
      <c r="R356" s="44" t="s">
        <v>46</v>
      </c>
      <c r="S356" s="44" t="s">
        <v>46</v>
      </c>
      <c r="T356" s="44" t="s">
        <v>12759</v>
      </c>
      <c r="U356" s="44" t="s">
        <v>10908</v>
      </c>
      <c r="V356" s="44" t="s">
        <v>46</v>
      </c>
      <c r="W356" s="44" t="s">
        <v>46</v>
      </c>
      <c r="X356" s="44" t="s">
        <v>11021</v>
      </c>
      <c r="Y356" s="44" t="s">
        <v>46</v>
      </c>
      <c r="Z356" s="44" t="s">
        <v>46</v>
      </c>
      <c r="AA356" s="44" t="s">
        <v>46</v>
      </c>
      <c r="AB356" s="44" t="s">
        <v>46</v>
      </c>
      <c r="AC356" s="44" t="s">
        <v>46</v>
      </c>
      <c r="AD356" s="44" t="s">
        <v>46</v>
      </c>
    </row>
    <row r="357" spans="1:30">
      <c r="A357" s="44" t="s">
        <v>10758</v>
      </c>
      <c r="B357" s="44" t="s">
        <v>11507</v>
      </c>
      <c r="C357" s="44" t="s">
        <v>12672</v>
      </c>
      <c r="D357" s="44" t="s">
        <v>12760</v>
      </c>
      <c r="E357" s="44" t="s">
        <v>12761</v>
      </c>
      <c r="F357" s="44" t="s">
        <v>12762</v>
      </c>
      <c r="G357" s="44" t="s">
        <v>12763</v>
      </c>
      <c r="H357" s="44" t="s">
        <v>38</v>
      </c>
      <c r="I357" s="44" t="s">
        <v>46</v>
      </c>
      <c r="J357" s="44" t="s">
        <v>46</v>
      </c>
      <c r="K357" s="44" t="s">
        <v>46</v>
      </c>
      <c r="L357" s="44" t="s">
        <v>46</v>
      </c>
      <c r="M357" s="44" t="s">
        <v>46</v>
      </c>
      <c r="N357" s="44" t="s">
        <v>12677</v>
      </c>
      <c r="O357" s="44">
        <v>2480</v>
      </c>
      <c r="P357" s="44">
        <v>1260</v>
      </c>
      <c r="Q357" s="44" t="s">
        <v>46</v>
      </c>
      <c r="R357" s="44" t="s">
        <v>46</v>
      </c>
      <c r="S357" s="44" t="s">
        <v>46</v>
      </c>
      <c r="T357" s="44" t="s">
        <v>12764</v>
      </c>
      <c r="U357" s="44" t="s">
        <v>10908</v>
      </c>
      <c r="V357" s="44" t="s">
        <v>46</v>
      </c>
      <c r="W357" s="44" t="s">
        <v>46</v>
      </c>
      <c r="X357" s="44" t="s">
        <v>11021</v>
      </c>
      <c r="Y357" s="44" t="s">
        <v>46</v>
      </c>
      <c r="Z357" s="44" t="s">
        <v>46</v>
      </c>
      <c r="AA357" s="44" t="s">
        <v>46</v>
      </c>
      <c r="AB357" s="44" t="s">
        <v>46</v>
      </c>
      <c r="AC357" s="44" t="s">
        <v>46</v>
      </c>
      <c r="AD357" s="44" t="s">
        <v>46</v>
      </c>
    </row>
    <row r="358" spans="1:30">
      <c r="A358" s="44" t="s">
        <v>10758</v>
      </c>
      <c r="B358" s="44" t="s">
        <v>11507</v>
      </c>
      <c r="C358" s="44" t="s">
        <v>12672</v>
      </c>
      <c r="D358" s="44" t="s">
        <v>12765</v>
      </c>
      <c r="E358" s="44" t="s">
        <v>12766</v>
      </c>
      <c r="F358" s="44" t="s">
        <v>12767</v>
      </c>
      <c r="G358" s="44" t="s">
        <v>12768</v>
      </c>
      <c r="H358" s="44" t="s">
        <v>38</v>
      </c>
      <c r="I358" s="44" t="s">
        <v>46</v>
      </c>
      <c r="J358" s="44" t="s">
        <v>46</v>
      </c>
      <c r="K358" s="44" t="s">
        <v>46</v>
      </c>
      <c r="L358" s="44" t="s">
        <v>46</v>
      </c>
      <c r="M358" s="44" t="s">
        <v>46</v>
      </c>
      <c r="N358" s="44" t="s">
        <v>12677</v>
      </c>
      <c r="O358" s="44">
        <v>2480</v>
      </c>
      <c r="P358" s="44">
        <v>1260</v>
      </c>
      <c r="Q358" s="44" t="s">
        <v>46</v>
      </c>
      <c r="R358" s="44" t="s">
        <v>46</v>
      </c>
      <c r="S358" s="44" t="s">
        <v>46</v>
      </c>
      <c r="T358" s="44" t="s">
        <v>12769</v>
      </c>
      <c r="U358" s="44" t="s">
        <v>10908</v>
      </c>
      <c r="V358" s="44" t="s">
        <v>46</v>
      </c>
      <c r="W358" s="44" t="s">
        <v>46</v>
      </c>
      <c r="X358" s="44" t="s">
        <v>11021</v>
      </c>
      <c r="Y358" s="44" t="s">
        <v>46</v>
      </c>
      <c r="Z358" s="44" t="s">
        <v>46</v>
      </c>
      <c r="AA358" s="44" t="s">
        <v>46</v>
      </c>
      <c r="AB358" s="44" t="s">
        <v>46</v>
      </c>
      <c r="AC358" s="44" t="s">
        <v>46</v>
      </c>
      <c r="AD358" s="44" t="s">
        <v>46</v>
      </c>
    </row>
    <row r="359" spans="1:30">
      <c r="A359" s="44" t="s">
        <v>10758</v>
      </c>
      <c r="B359" s="44" t="s">
        <v>11507</v>
      </c>
      <c r="C359" s="44" t="s">
        <v>12672</v>
      </c>
      <c r="D359" s="44" t="s">
        <v>12770</v>
      </c>
      <c r="E359" s="44" t="s">
        <v>12771</v>
      </c>
      <c r="F359" s="44" t="s">
        <v>12772</v>
      </c>
      <c r="G359" s="44" t="s">
        <v>12773</v>
      </c>
      <c r="H359" s="44" t="s">
        <v>38</v>
      </c>
      <c r="I359" s="44" t="s">
        <v>46</v>
      </c>
      <c r="J359" s="44" t="s">
        <v>46</v>
      </c>
      <c r="K359" s="44" t="s">
        <v>46</v>
      </c>
      <c r="L359" s="44" t="s">
        <v>46</v>
      </c>
      <c r="M359" s="44" t="s">
        <v>46</v>
      </c>
      <c r="N359" s="44" t="s">
        <v>12677</v>
      </c>
      <c r="O359" s="44">
        <v>2480</v>
      </c>
      <c r="P359" s="44">
        <v>1260</v>
      </c>
      <c r="Q359" s="44" t="s">
        <v>46</v>
      </c>
      <c r="R359" s="44" t="s">
        <v>46</v>
      </c>
      <c r="S359" s="44" t="s">
        <v>46</v>
      </c>
      <c r="T359" s="44" t="s">
        <v>12774</v>
      </c>
      <c r="U359" s="44" t="s">
        <v>10908</v>
      </c>
      <c r="V359" s="44" t="s">
        <v>46</v>
      </c>
      <c r="W359" s="44" t="s">
        <v>46</v>
      </c>
      <c r="X359" s="44" t="s">
        <v>11021</v>
      </c>
      <c r="Y359" s="44" t="s">
        <v>46</v>
      </c>
      <c r="Z359" s="44" t="s">
        <v>46</v>
      </c>
      <c r="AA359" s="44" t="s">
        <v>46</v>
      </c>
      <c r="AB359" s="44" t="s">
        <v>46</v>
      </c>
      <c r="AC359" s="44" t="s">
        <v>46</v>
      </c>
      <c r="AD359" s="44" t="s">
        <v>46</v>
      </c>
    </row>
    <row r="360" spans="1:30">
      <c r="A360" s="44" t="s">
        <v>10758</v>
      </c>
      <c r="B360" s="44" t="s">
        <v>11507</v>
      </c>
      <c r="C360" s="44" t="s">
        <v>12672</v>
      </c>
      <c r="D360" s="44" t="s">
        <v>12775</v>
      </c>
      <c r="E360" s="44" t="s">
        <v>12776</v>
      </c>
      <c r="F360" s="44" t="s">
        <v>12777</v>
      </c>
      <c r="G360" s="44" t="s">
        <v>12778</v>
      </c>
      <c r="H360" s="44" t="s">
        <v>38</v>
      </c>
      <c r="I360" s="44" t="s">
        <v>46</v>
      </c>
      <c r="J360" s="44" t="s">
        <v>46</v>
      </c>
      <c r="K360" s="44" t="s">
        <v>46</v>
      </c>
      <c r="L360" s="44" t="s">
        <v>46</v>
      </c>
      <c r="M360" s="44" t="s">
        <v>46</v>
      </c>
      <c r="N360" s="44" t="s">
        <v>12677</v>
      </c>
      <c r="O360" s="44">
        <v>2480</v>
      </c>
      <c r="P360" s="44">
        <v>1260</v>
      </c>
      <c r="Q360" s="44" t="s">
        <v>46</v>
      </c>
      <c r="R360" s="44" t="s">
        <v>46</v>
      </c>
      <c r="S360" s="44" t="s">
        <v>46</v>
      </c>
      <c r="T360" s="44" t="s">
        <v>12779</v>
      </c>
      <c r="U360" s="44" t="s">
        <v>10908</v>
      </c>
      <c r="V360" s="44" t="s">
        <v>46</v>
      </c>
      <c r="W360" s="44" t="s">
        <v>46</v>
      </c>
      <c r="X360" s="44" t="s">
        <v>11021</v>
      </c>
      <c r="Y360" s="44" t="s">
        <v>46</v>
      </c>
      <c r="Z360" s="44" t="s">
        <v>46</v>
      </c>
      <c r="AA360" s="44" t="s">
        <v>46</v>
      </c>
      <c r="AB360" s="44" t="s">
        <v>46</v>
      </c>
      <c r="AC360" s="44" t="s">
        <v>46</v>
      </c>
      <c r="AD360" s="44" t="s">
        <v>46</v>
      </c>
    </row>
    <row r="361" spans="1:30">
      <c r="A361" s="44" t="s">
        <v>10758</v>
      </c>
      <c r="B361" s="44" t="s">
        <v>11507</v>
      </c>
      <c r="C361" s="44" t="s">
        <v>12658</v>
      </c>
      <c r="D361" s="44" t="s">
        <v>12780</v>
      </c>
      <c r="E361" s="44" t="s">
        <v>12781</v>
      </c>
      <c r="F361" s="44" t="s">
        <v>12782</v>
      </c>
      <c r="G361" s="44" t="s">
        <v>12783</v>
      </c>
      <c r="H361" s="44" t="s">
        <v>367</v>
      </c>
      <c r="I361" s="44" t="s">
        <v>46</v>
      </c>
      <c r="J361" s="44" t="s">
        <v>46</v>
      </c>
      <c r="K361" s="44" t="s">
        <v>46</v>
      </c>
      <c r="L361" s="44" t="s">
        <v>46</v>
      </c>
      <c r="M361" s="44" t="s">
        <v>46</v>
      </c>
      <c r="N361" s="44" t="s">
        <v>46</v>
      </c>
      <c r="O361" s="44">
        <v>990</v>
      </c>
      <c r="P361" s="44">
        <v>9999</v>
      </c>
      <c r="Q361" s="44" t="s">
        <v>46</v>
      </c>
      <c r="R361" s="44" t="s">
        <v>46</v>
      </c>
      <c r="S361" s="44" t="s">
        <v>46</v>
      </c>
      <c r="T361" s="44" t="s">
        <v>46</v>
      </c>
      <c r="U361" s="44" t="s">
        <v>46</v>
      </c>
      <c r="V361" s="44" t="s">
        <v>46</v>
      </c>
      <c r="W361" s="44" t="s">
        <v>46</v>
      </c>
      <c r="X361" s="44" t="s">
        <v>12784</v>
      </c>
      <c r="Y361" s="44" t="s">
        <v>46</v>
      </c>
      <c r="Z361" s="44" t="s">
        <v>46</v>
      </c>
      <c r="AA361" s="44" t="s">
        <v>46</v>
      </c>
      <c r="AB361" s="44" t="s">
        <v>46</v>
      </c>
      <c r="AC361" s="44" t="s">
        <v>46</v>
      </c>
      <c r="AD361" s="44" t="s">
        <v>46</v>
      </c>
    </row>
    <row r="362" spans="1:30">
      <c r="A362" s="44" t="s">
        <v>10758</v>
      </c>
      <c r="B362" s="44" t="s">
        <v>11507</v>
      </c>
      <c r="C362" s="44" t="s">
        <v>12658</v>
      </c>
      <c r="D362" s="44" t="s">
        <v>12785</v>
      </c>
      <c r="E362" s="44" t="s">
        <v>12786</v>
      </c>
      <c r="F362" s="44" t="s">
        <v>12787</v>
      </c>
      <c r="G362" s="44" t="s">
        <v>12788</v>
      </c>
      <c r="H362" s="44" t="s">
        <v>38</v>
      </c>
      <c r="I362" s="44" t="s">
        <v>46</v>
      </c>
      <c r="J362" s="44" t="s">
        <v>46</v>
      </c>
      <c r="K362" s="44" t="s">
        <v>46</v>
      </c>
      <c r="L362" s="44" t="s">
        <v>46</v>
      </c>
      <c r="M362" s="44" t="s">
        <v>46</v>
      </c>
      <c r="N362" s="44" t="s">
        <v>44</v>
      </c>
      <c r="O362" s="44">
        <v>2117</v>
      </c>
      <c r="P362" s="44">
        <v>1190</v>
      </c>
      <c r="Q362" s="44" t="s">
        <v>46</v>
      </c>
      <c r="R362" s="44" t="s">
        <v>46</v>
      </c>
      <c r="S362" s="44" t="s">
        <v>46</v>
      </c>
      <c r="T362" s="44" t="s">
        <v>12789</v>
      </c>
      <c r="U362" s="44" t="s">
        <v>12392</v>
      </c>
      <c r="V362" s="44" t="s">
        <v>46</v>
      </c>
      <c r="W362" s="44" t="s">
        <v>46</v>
      </c>
      <c r="X362" s="44" t="s">
        <v>12790</v>
      </c>
      <c r="Y362" s="44" t="s">
        <v>46</v>
      </c>
      <c r="Z362" s="44" t="s">
        <v>46</v>
      </c>
      <c r="AA362" s="44" t="s">
        <v>46</v>
      </c>
      <c r="AB362" s="44" t="s">
        <v>46</v>
      </c>
      <c r="AC362" s="44" t="s">
        <v>46</v>
      </c>
      <c r="AD362" s="44" t="s">
        <v>46</v>
      </c>
    </row>
    <row r="363" spans="1:30">
      <c r="A363" s="44" t="s">
        <v>10758</v>
      </c>
      <c r="B363" s="44" t="s">
        <v>11507</v>
      </c>
      <c r="C363" s="44" t="s">
        <v>12658</v>
      </c>
      <c r="D363" s="44" t="s">
        <v>12791</v>
      </c>
      <c r="E363" s="44" t="s">
        <v>12792</v>
      </c>
      <c r="F363" s="44" t="s">
        <v>12793</v>
      </c>
      <c r="G363" s="44" t="s">
        <v>12794</v>
      </c>
      <c r="H363" s="44" t="s">
        <v>38</v>
      </c>
      <c r="I363" s="44" t="s">
        <v>46</v>
      </c>
      <c r="J363" s="44" t="s">
        <v>46</v>
      </c>
      <c r="K363" s="44" t="s">
        <v>46</v>
      </c>
      <c r="L363" s="44" t="s">
        <v>46</v>
      </c>
      <c r="M363" s="44" t="s">
        <v>46</v>
      </c>
      <c r="N363" s="44" t="s">
        <v>44</v>
      </c>
      <c r="O363" s="44">
        <v>1738</v>
      </c>
      <c r="P363" s="44">
        <v>999</v>
      </c>
      <c r="Q363" s="44" t="s">
        <v>46</v>
      </c>
      <c r="R363" s="44" t="s">
        <v>46</v>
      </c>
      <c r="S363" s="44" t="s">
        <v>46</v>
      </c>
      <c r="T363" s="44" t="s">
        <v>12789</v>
      </c>
      <c r="U363" s="44" t="s">
        <v>46</v>
      </c>
      <c r="V363" s="44" t="s">
        <v>46</v>
      </c>
      <c r="W363" s="44" t="s">
        <v>46</v>
      </c>
      <c r="X363" s="44" t="s">
        <v>12795</v>
      </c>
      <c r="Y363" s="44" t="s">
        <v>46</v>
      </c>
      <c r="Z363" s="44" t="s">
        <v>46</v>
      </c>
      <c r="AA363" s="44" t="s">
        <v>46</v>
      </c>
      <c r="AB363" s="44" t="s">
        <v>46</v>
      </c>
      <c r="AC363" s="44" t="s">
        <v>46</v>
      </c>
      <c r="AD363" s="44" t="s">
        <v>46</v>
      </c>
    </row>
    <row r="364" spans="1:30">
      <c r="A364" s="44" t="s">
        <v>10758</v>
      </c>
      <c r="B364" s="44" t="s">
        <v>11507</v>
      </c>
      <c r="C364" s="44" t="s">
        <v>12658</v>
      </c>
      <c r="D364" s="44" t="s">
        <v>12796</v>
      </c>
      <c r="E364" s="44" t="s">
        <v>12797</v>
      </c>
      <c r="F364" s="44" t="s">
        <v>12798</v>
      </c>
      <c r="G364" s="44" t="s">
        <v>12799</v>
      </c>
      <c r="H364" s="44" t="s">
        <v>38</v>
      </c>
      <c r="I364" s="44" t="s">
        <v>46</v>
      </c>
      <c r="J364" s="44" t="s">
        <v>46</v>
      </c>
      <c r="K364" s="44" t="s">
        <v>46</v>
      </c>
      <c r="L364" s="44" t="s">
        <v>46</v>
      </c>
      <c r="M364" s="44" t="s">
        <v>46</v>
      </c>
      <c r="N364" s="44" t="s">
        <v>44</v>
      </c>
      <c r="O364" s="44">
        <v>2256</v>
      </c>
      <c r="P364" s="44">
        <v>1290</v>
      </c>
      <c r="Q364" s="44" t="s">
        <v>46</v>
      </c>
      <c r="R364" s="44" t="s">
        <v>46</v>
      </c>
      <c r="S364" s="44" t="s">
        <v>46</v>
      </c>
      <c r="T364" s="44" t="s">
        <v>12789</v>
      </c>
      <c r="U364" s="44" t="s">
        <v>46</v>
      </c>
      <c r="V364" s="44" t="s">
        <v>46</v>
      </c>
      <c r="W364" s="44" t="s">
        <v>46</v>
      </c>
      <c r="X364" s="44" t="s">
        <v>12800</v>
      </c>
      <c r="Y364" s="44" t="s">
        <v>46</v>
      </c>
      <c r="Z364" s="44" t="s">
        <v>46</v>
      </c>
      <c r="AA364" s="44" t="s">
        <v>46</v>
      </c>
      <c r="AB364" s="44" t="s">
        <v>46</v>
      </c>
      <c r="AC364" s="44" t="s">
        <v>46</v>
      </c>
      <c r="AD364" s="44" t="s">
        <v>46</v>
      </c>
    </row>
    <row r="365" spans="1:30">
      <c r="A365" s="44" t="s">
        <v>10758</v>
      </c>
      <c r="B365" s="44" t="s">
        <v>11507</v>
      </c>
      <c r="C365" s="44" t="s">
        <v>12658</v>
      </c>
      <c r="D365" s="44" t="s">
        <v>12801</v>
      </c>
      <c r="E365" s="44" t="s">
        <v>12802</v>
      </c>
      <c r="F365" s="44" t="s">
        <v>12803</v>
      </c>
      <c r="G365" s="44" t="s">
        <v>12804</v>
      </c>
      <c r="H365" s="44" t="s">
        <v>38</v>
      </c>
      <c r="I365" s="44" t="s">
        <v>46</v>
      </c>
      <c r="J365" s="44" t="s">
        <v>46</v>
      </c>
      <c r="K365" s="44" t="s">
        <v>46</v>
      </c>
      <c r="L365" s="44" t="s">
        <v>46</v>
      </c>
      <c r="M365" s="44" t="s">
        <v>46</v>
      </c>
      <c r="N365" s="44" t="s">
        <v>44</v>
      </c>
      <c r="O365" s="44">
        <v>1960</v>
      </c>
      <c r="P365" s="44">
        <v>1090</v>
      </c>
      <c r="Q365" s="44" t="s">
        <v>46</v>
      </c>
      <c r="R365" s="44" t="s">
        <v>46</v>
      </c>
      <c r="S365" s="44" t="s">
        <v>46</v>
      </c>
      <c r="T365" s="44" t="s">
        <v>12789</v>
      </c>
      <c r="U365" s="44" t="s">
        <v>12392</v>
      </c>
      <c r="V365" s="44" t="s">
        <v>46</v>
      </c>
      <c r="W365" s="44" t="s">
        <v>46</v>
      </c>
      <c r="X365" s="44" t="s">
        <v>12805</v>
      </c>
      <c r="Y365" s="44" t="s">
        <v>46</v>
      </c>
      <c r="Z365" s="44" t="s">
        <v>46</v>
      </c>
      <c r="AA365" s="44" t="s">
        <v>46</v>
      </c>
      <c r="AB365" s="44" t="s">
        <v>46</v>
      </c>
      <c r="AC365" s="44" t="s">
        <v>46</v>
      </c>
      <c r="AD365" s="44" t="s">
        <v>46</v>
      </c>
    </row>
    <row r="366" spans="1:30">
      <c r="A366" s="44" t="s">
        <v>10758</v>
      </c>
      <c r="B366" s="44" t="s">
        <v>11507</v>
      </c>
      <c r="C366" s="44" t="s">
        <v>12569</v>
      </c>
      <c r="D366" s="44" t="s">
        <v>12806</v>
      </c>
      <c r="E366" s="44" t="s">
        <v>12807</v>
      </c>
      <c r="F366" s="44" t="s">
        <v>12808</v>
      </c>
      <c r="G366" s="44" t="s">
        <v>12809</v>
      </c>
      <c r="H366" s="44" t="s">
        <v>38</v>
      </c>
      <c r="I366" s="44" t="s">
        <v>46</v>
      </c>
      <c r="J366" s="44" t="s">
        <v>46</v>
      </c>
      <c r="K366" s="44" t="s">
        <v>46</v>
      </c>
      <c r="L366" s="44" t="s">
        <v>46</v>
      </c>
      <c r="M366" s="44" t="s">
        <v>46</v>
      </c>
      <c r="N366" s="44" t="s">
        <v>44</v>
      </c>
      <c r="O366" s="44">
        <v>859</v>
      </c>
      <c r="P366" s="44">
        <v>589</v>
      </c>
      <c r="Q366" s="44" t="s">
        <v>46</v>
      </c>
      <c r="R366" s="44" t="s">
        <v>46</v>
      </c>
      <c r="S366" s="44" t="s">
        <v>46</v>
      </c>
      <c r="T366" s="44" t="s">
        <v>12810</v>
      </c>
      <c r="U366" s="44" t="s">
        <v>10938</v>
      </c>
      <c r="V366" s="44" t="s">
        <v>46</v>
      </c>
      <c r="W366" s="44" t="s">
        <v>46</v>
      </c>
      <c r="X366" s="44" t="s">
        <v>12811</v>
      </c>
      <c r="Y366" s="44" t="s">
        <v>46</v>
      </c>
      <c r="Z366" s="44" t="s">
        <v>46</v>
      </c>
      <c r="AA366" s="44" t="s">
        <v>46</v>
      </c>
      <c r="AB366" s="44" t="s">
        <v>46</v>
      </c>
      <c r="AC366" s="44" t="s">
        <v>46</v>
      </c>
      <c r="AD366" s="44" t="s">
        <v>46</v>
      </c>
    </row>
    <row r="367" spans="1:30">
      <c r="A367" s="44" t="s">
        <v>10758</v>
      </c>
      <c r="B367" s="44" t="s">
        <v>11507</v>
      </c>
      <c r="C367" s="44" t="s">
        <v>12569</v>
      </c>
      <c r="D367" s="44" t="s">
        <v>12812</v>
      </c>
      <c r="E367" s="44" t="s">
        <v>12813</v>
      </c>
      <c r="F367" s="44" t="s">
        <v>12814</v>
      </c>
      <c r="G367" s="44" t="s">
        <v>12815</v>
      </c>
      <c r="H367" s="44" t="s">
        <v>38</v>
      </c>
      <c r="I367" s="44" t="s">
        <v>46</v>
      </c>
      <c r="J367" s="44" t="s">
        <v>46</v>
      </c>
      <c r="K367" s="44" t="s">
        <v>46</v>
      </c>
      <c r="L367" s="44" t="s">
        <v>46</v>
      </c>
      <c r="M367" s="44" t="s">
        <v>46</v>
      </c>
      <c r="N367" s="44" t="s">
        <v>44</v>
      </c>
      <c r="O367" s="44">
        <v>759</v>
      </c>
      <c r="P367" s="44">
        <v>539</v>
      </c>
      <c r="Q367" s="44" t="s">
        <v>46</v>
      </c>
      <c r="R367" s="44" t="s">
        <v>46</v>
      </c>
      <c r="S367" s="44" t="s">
        <v>46</v>
      </c>
      <c r="T367" s="44" t="s">
        <v>12810</v>
      </c>
      <c r="U367" s="44" t="s">
        <v>10938</v>
      </c>
      <c r="V367" s="44" t="s">
        <v>46</v>
      </c>
      <c r="W367" s="44" t="s">
        <v>46</v>
      </c>
      <c r="X367" s="44" t="s">
        <v>12816</v>
      </c>
      <c r="Y367" s="44" t="s">
        <v>46</v>
      </c>
      <c r="Z367" s="44" t="s">
        <v>46</v>
      </c>
      <c r="AA367" s="44" t="s">
        <v>46</v>
      </c>
      <c r="AB367" s="44" t="s">
        <v>46</v>
      </c>
      <c r="AC367" s="44" t="s">
        <v>46</v>
      </c>
      <c r="AD367" s="44" t="s">
        <v>46</v>
      </c>
    </row>
    <row r="368" spans="1:30">
      <c r="A368" s="44" t="s">
        <v>10758</v>
      </c>
      <c r="B368" s="44" t="s">
        <v>11507</v>
      </c>
      <c r="C368" s="44" t="s">
        <v>12534</v>
      </c>
      <c r="D368" s="44" t="s">
        <v>12817</v>
      </c>
      <c r="E368" s="44" t="s">
        <v>12818</v>
      </c>
      <c r="F368" s="44" t="s">
        <v>12819</v>
      </c>
      <c r="G368" s="44" t="s">
        <v>12820</v>
      </c>
      <c r="H368" s="44" t="s">
        <v>38</v>
      </c>
      <c r="I368" s="44" t="s">
        <v>46</v>
      </c>
      <c r="J368" s="44" t="s">
        <v>46</v>
      </c>
      <c r="K368" s="44" t="s">
        <v>46</v>
      </c>
      <c r="L368" s="44" t="s">
        <v>46</v>
      </c>
      <c r="M368" s="44" t="s">
        <v>46</v>
      </c>
      <c r="N368" s="44" t="s">
        <v>12821</v>
      </c>
      <c r="O368" s="44">
        <v>4690</v>
      </c>
      <c r="P368" s="44">
        <v>2299</v>
      </c>
      <c r="Q368" s="44" t="s">
        <v>46</v>
      </c>
      <c r="R368" s="44" t="s">
        <v>46</v>
      </c>
      <c r="S368" s="44" t="s">
        <v>46</v>
      </c>
      <c r="T368" s="44" t="s">
        <v>12822</v>
      </c>
      <c r="U368" s="44" t="s">
        <v>10823</v>
      </c>
      <c r="V368" s="44" t="s">
        <v>46</v>
      </c>
      <c r="W368" s="44" t="s">
        <v>46</v>
      </c>
      <c r="X368" s="44" t="s">
        <v>12823</v>
      </c>
      <c r="Y368" s="44" t="s">
        <v>46</v>
      </c>
      <c r="Z368" s="44" t="s">
        <v>46</v>
      </c>
      <c r="AA368" s="44" t="s">
        <v>46</v>
      </c>
      <c r="AB368" s="44" t="s">
        <v>46</v>
      </c>
      <c r="AC368" s="44" t="s">
        <v>46</v>
      </c>
      <c r="AD368" s="44" t="s">
        <v>46</v>
      </c>
    </row>
    <row r="369" spans="1:30">
      <c r="A369" s="44" t="s">
        <v>10758</v>
      </c>
      <c r="B369" s="44" t="s">
        <v>11507</v>
      </c>
      <c r="C369" s="44" t="s">
        <v>12534</v>
      </c>
      <c r="D369" s="44" t="s">
        <v>12824</v>
      </c>
      <c r="E369" s="44" t="s">
        <v>12825</v>
      </c>
      <c r="F369" s="44" t="s">
        <v>12826</v>
      </c>
      <c r="G369" s="44" t="s">
        <v>12827</v>
      </c>
      <c r="H369" s="44" t="s">
        <v>38</v>
      </c>
      <c r="I369" s="44" t="s">
        <v>46</v>
      </c>
      <c r="J369" s="44" t="s">
        <v>46</v>
      </c>
      <c r="K369" s="44" t="s">
        <v>46</v>
      </c>
      <c r="L369" s="44" t="s">
        <v>46</v>
      </c>
      <c r="M369" s="44" t="s">
        <v>46</v>
      </c>
      <c r="N369" s="44" t="s">
        <v>12828</v>
      </c>
      <c r="O369" s="44">
        <v>4690</v>
      </c>
      <c r="P369" s="44">
        <v>2399</v>
      </c>
      <c r="Q369" s="44" t="s">
        <v>46</v>
      </c>
      <c r="R369" s="44" t="s">
        <v>46</v>
      </c>
      <c r="S369" s="44" t="s">
        <v>46</v>
      </c>
      <c r="T369" s="44" t="s">
        <v>12829</v>
      </c>
      <c r="U369" s="44" t="s">
        <v>10823</v>
      </c>
      <c r="V369" s="44" t="s">
        <v>46</v>
      </c>
      <c r="W369" s="44" t="s">
        <v>46</v>
      </c>
      <c r="X369" s="44" t="s">
        <v>12830</v>
      </c>
      <c r="Y369" s="44" t="s">
        <v>46</v>
      </c>
      <c r="Z369" s="44" t="s">
        <v>46</v>
      </c>
      <c r="AA369" s="44" t="s">
        <v>46</v>
      </c>
      <c r="AB369" s="44" t="s">
        <v>46</v>
      </c>
      <c r="AC369" s="44" t="s">
        <v>46</v>
      </c>
      <c r="AD369" s="44" t="s">
        <v>46</v>
      </c>
    </row>
    <row r="370" spans="1:30">
      <c r="A370" s="44" t="s">
        <v>10758</v>
      </c>
      <c r="B370" s="44" t="s">
        <v>11507</v>
      </c>
      <c r="C370" s="44" t="s">
        <v>12831</v>
      </c>
      <c r="D370" s="44" t="s">
        <v>12832</v>
      </c>
      <c r="E370" s="44" t="s">
        <v>12833</v>
      </c>
      <c r="F370" s="44" t="s">
        <v>12834</v>
      </c>
      <c r="G370" s="44" t="s">
        <v>12835</v>
      </c>
      <c r="H370" s="44" t="s">
        <v>38</v>
      </c>
      <c r="I370" s="44" t="s">
        <v>46</v>
      </c>
      <c r="J370" s="44" t="s">
        <v>46</v>
      </c>
      <c r="K370" s="44" t="s">
        <v>46</v>
      </c>
      <c r="L370" s="44" t="s">
        <v>46</v>
      </c>
      <c r="M370" s="44" t="s">
        <v>46</v>
      </c>
      <c r="N370" s="44" t="s">
        <v>1090</v>
      </c>
      <c r="O370" s="44">
        <v>2500</v>
      </c>
      <c r="P370" s="44">
        <v>1190</v>
      </c>
      <c r="Q370" s="44" t="s">
        <v>46</v>
      </c>
      <c r="R370" s="44" t="s">
        <v>46</v>
      </c>
      <c r="S370" s="44" t="s">
        <v>46</v>
      </c>
      <c r="T370" s="44" t="s">
        <v>12836</v>
      </c>
      <c r="U370" s="44" t="s">
        <v>10908</v>
      </c>
      <c r="V370" s="44" t="s">
        <v>46</v>
      </c>
      <c r="W370" s="44" t="s">
        <v>46</v>
      </c>
      <c r="X370" s="44" t="s">
        <v>12509</v>
      </c>
      <c r="Y370" s="44" t="s">
        <v>46</v>
      </c>
      <c r="Z370" s="44" t="s">
        <v>46</v>
      </c>
      <c r="AA370" s="44" t="s">
        <v>46</v>
      </c>
      <c r="AB370" s="44" t="s">
        <v>46</v>
      </c>
      <c r="AC370" s="44" t="s">
        <v>46</v>
      </c>
      <c r="AD370" s="44" t="s">
        <v>46</v>
      </c>
    </row>
    <row r="371" spans="1:30">
      <c r="A371" s="44" t="s">
        <v>10758</v>
      </c>
      <c r="B371" s="44" t="s">
        <v>11507</v>
      </c>
      <c r="C371" s="44" t="s">
        <v>12831</v>
      </c>
      <c r="D371" s="44" t="s">
        <v>12837</v>
      </c>
      <c r="E371" s="44" t="s">
        <v>12838</v>
      </c>
      <c r="F371" s="44" t="s">
        <v>12839</v>
      </c>
      <c r="G371" s="44" t="s">
        <v>12840</v>
      </c>
      <c r="H371" s="44" t="s">
        <v>38</v>
      </c>
      <c r="I371" s="44" t="s">
        <v>46</v>
      </c>
      <c r="J371" s="44" t="s">
        <v>46</v>
      </c>
      <c r="K371" s="44" t="s">
        <v>46</v>
      </c>
      <c r="L371" s="44" t="s">
        <v>46</v>
      </c>
      <c r="M371" s="44" t="s">
        <v>46</v>
      </c>
      <c r="N371" s="44" t="s">
        <v>1090</v>
      </c>
      <c r="O371" s="44">
        <v>2500</v>
      </c>
      <c r="P371" s="44">
        <v>1190</v>
      </c>
      <c r="Q371" s="44" t="s">
        <v>46</v>
      </c>
      <c r="R371" s="44" t="s">
        <v>46</v>
      </c>
      <c r="S371" s="44" t="s">
        <v>46</v>
      </c>
      <c r="T371" s="44" t="s">
        <v>12836</v>
      </c>
      <c r="U371" s="44" t="s">
        <v>10908</v>
      </c>
      <c r="V371" s="44" t="s">
        <v>46</v>
      </c>
      <c r="W371" s="44" t="s">
        <v>46</v>
      </c>
      <c r="X371" s="44" t="s">
        <v>12841</v>
      </c>
      <c r="Y371" s="44" t="s">
        <v>46</v>
      </c>
      <c r="Z371" s="44" t="s">
        <v>46</v>
      </c>
      <c r="AA371" s="44" t="s">
        <v>46</v>
      </c>
      <c r="AB371" s="44" t="s">
        <v>46</v>
      </c>
      <c r="AC371" s="44" t="s">
        <v>46</v>
      </c>
      <c r="AD371" s="44" t="s">
        <v>46</v>
      </c>
    </row>
    <row r="372" spans="1:30">
      <c r="A372" s="44" t="s">
        <v>10758</v>
      </c>
      <c r="B372" s="44" t="s">
        <v>11507</v>
      </c>
      <c r="C372" s="44" t="s">
        <v>12569</v>
      </c>
      <c r="D372" s="44" t="s">
        <v>12842</v>
      </c>
      <c r="E372" s="44" t="s">
        <v>12843</v>
      </c>
      <c r="F372" s="44" t="s">
        <v>12844</v>
      </c>
      <c r="G372" s="44" t="s">
        <v>12845</v>
      </c>
      <c r="H372" s="44" t="s">
        <v>38</v>
      </c>
      <c r="I372" s="44" t="s">
        <v>46</v>
      </c>
      <c r="J372" s="44" t="s">
        <v>46</v>
      </c>
      <c r="K372" s="44" t="s">
        <v>46</v>
      </c>
      <c r="L372" s="44" t="s">
        <v>46</v>
      </c>
      <c r="M372" s="44" t="s">
        <v>46</v>
      </c>
      <c r="N372" s="44" t="s">
        <v>44</v>
      </c>
      <c r="O372" s="44">
        <v>1390</v>
      </c>
      <c r="P372" s="44">
        <v>1290</v>
      </c>
      <c r="Q372" s="44" t="s">
        <v>46</v>
      </c>
      <c r="R372" s="44" t="s">
        <v>46</v>
      </c>
      <c r="S372" s="44" t="s">
        <v>46</v>
      </c>
      <c r="T372" s="44" t="s">
        <v>12846</v>
      </c>
      <c r="U372" s="44" t="s">
        <v>46</v>
      </c>
      <c r="V372" s="44" t="s">
        <v>46</v>
      </c>
      <c r="W372" s="44" t="s">
        <v>71</v>
      </c>
      <c r="X372" s="44" t="s">
        <v>12847</v>
      </c>
      <c r="Y372" s="44" t="s">
        <v>46</v>
      </c>
      <c r="Z372" s="44" t="s">
        <v>46</v>
      </c>
      <c r="AA372" s="44" t="s">
        <v>46</v>
      </c>
      <c r="AB372" s="44" t="s">
        <v>46</v>
      </c>
      <c r="AC372" s="44" t="s">
        <v>46</v>
      </c>
      <c r="AD372" s="44" t="s">
        <v>46</v>
      </c>
    </row>
    <row r="373" spans="1:30">
      <c r="A373" s="44" t="s">
        <v>10758</v>
      </c>
      <c r="B373" s="44" t="s">
        <v>11507</v>
      </c>
      <c r="C373" s="44" t="s">
        <v>12569</v>
      </c>
      <c r="D373" s="44" t="s">
        <v>12848</v>
      </c>
      <c r="E373" s="44" t="s">
        <v>12849</v>
      </c>
      <c r="F373" s="44" t="s">
        <v>12850</v>
      </c>
      <c r="G373" s="44" t="s">
        <v>12851</v>
      </c>
      <c r="H373" s="44" t="s">
        <v>38</v>
      </c>
      <c r="I373" s="44" t="s">
        <v>46</v>
      </c>
      <c r="J373" s="44" t="s">
        <v>46</v>
      </c>
      <c r="K373" s="44" t="s">
        <v>46</v>
      </c>
      <c r="L373" s="44" t="s">
        <v>46</v>
      </c>
      <c r="M373" s="44" t="s">
        <v>46</v>
      </c>
      <c r="N373" s="44" t="s">
        <v>44</v>
      </c>
      <c r="O373" s="44">
        <v>1590</v>
      </c>
      <c r="P373" s="44">
        <v>1490</v>
      </c>
      <c r="Q373" s="44" t="s">
        <v>46</v>
      </c>
      <c r="R373" s="44" t="s">
        <v>46</v>
      </c>
      <c r="S373" s="44" t="s">
        <v>46</v>
      </c>
      <c r="T373" s="44" t="s">
        <v>12852</v>
      </c>
      <c r="U373" s="44" t="s">
        <v>46</v>
      </c>
      <c r="V373" s="44" t="s">
        <v>46</v>
      </c>
      <c r="W373" s="44" t="s">
        <v>71</v>
      </c>
      <c r="X373" s="44" t="s">
        <v>12853</v>
      </c>
      <c r="Y373" s="44" t="s">
        <v>46</v>
      </c>
      <c r="Z373" s="44" t="s">
        <v>46</v>
      </c>
      <c r="AA373" s="44" t="s">
        <v>46</v>
      </c>
      <c r="AB373" s="44" t="s">
        <v>46</v>
      </c>
      <c r="AC373" s="44" t="s">
        <v>46</v>
      </c>
      <c r="AD373" s="44" t="s">
        <v>46</v>
      </c>
    </row>
    <row r="374" spans="1:30">
      <c r="A374" s="44" t="s">
        <v>10758</v>
      </c>
      <c r="B374" s="44" t="s">
        <v>11446</v>
      </c>
      <c r="C374" s="44" t="s">
        <v>12854</v>
      </c>
      <c r="D374" s="44" t="s">
        <v>12855</v>
      </c>
      <c r="E374" s="44" t="s">
        <v>12856</v>
      </c>
      <c r="F374" s="44" t="s">
        <v>12857</v>
      </c>
      <c r="G374" s="44" t="s">
        <v>12858</v>
      </c>
      <c r="H374" s="44" t="s">
        <v>38</v>
      </c>
      <c r="I374" s="44" t="s">
        <v>46</v>
      </c>
      <c r="J374" s="44" t="s">
        <v>46</v>
      </c>
      <c r="K374" s="44" t="s">
        <v>287</v>
      </c>
      <c r="L374" s="44" t="s">
        <v>12859</v>
      </c>
      <c r="M374" s="44" t="s">
        <v>46</v>
      </c>
      <c r="N374" s="44" t="s">
        <v>61</v>
      </c>
      <c r="O374" s="44">
        <v>640</v>
      </c>
      <c r="P374" s="44">
        <v>560</v>
      </c>
      <c r="Q374" s="44" t="s">
        <v>46</v>
      </c>
      <c r="R374" s="44" t="s">
        <v>46</v>
      </c>
      <c r="S374" s="44" t="s">
        <v>46</v>
      </c>
      <c r="T374" s="44" t="s">
        <v>12860</v>
      </c>
      <c r="U374" s="44" t="s">
        <v>12861</v>
      </c>
      <c r="V374" s="44" t="s">
        <v>46</v>
      </c>
      <c r="W374" s="44" t="s">
        <v>46</v>
      </c>
      <c r="X374" s="44" t="s">
        <v>12084</v>
      </c>
      <c r="Y374" s="44" t="s">
        <v>46</v>
      </c>
      <c r="Z374" s="44" t="s">
        <v>46</v>
      </c>
      <c r="AA374" s="44" t="s">
        <v>46</v>
      </c>
      <c r="AB374" s="44" t="s">
        <v>46</v>
      </c>
      <c r="AC374" s="44" t="s">
        <v>46</v>
      </c>
      <c r="AD374" s="44" t="s">
        <v>46</v>
      </c>
    </row>
  </sheetData>
  <mergeCells count="1">
    <mergeCell ref="AA1:AD1"/>
  </mergeCells>
  <phoneticPr fontId="32" type="noConversion"/>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35"/>
  <sheetViews>
    <sheetView workbookViewId="0"/>
  </sheetViews>
  <sheetFormatPr defaultRowHeight="15"/>
  <sheetData>
    <row r="1" spans="1:30">
      <c r="A1" s="44"/>
      <c r="B1" s="44"/>
      <c r="C1" s="44"/>
      <c r="D1" s="44"/>
      <c r="E1" s="44"/>
      <c r="F1" s="44"/>
      <c r="G1" s="44"/>
      <c r="H1" s="44"/>
      <c r="I1" s="44"/>
      <c r="J1" s="44"/>
      <c r="K1" s="44"/>
      <c r="L1" s="44"/>
      <c r="M1" s="44"/>
      <c r="N1" s="44"/>
      <c r="O1" s="44"/>
      <c r="P1" s="44"/>
      <c r="Q1" s="44"/>
      <c r="R1" s="44"/>
      <c r="S1" s="44"/>
      <c r="T1" s="44"/>
      <c r="U1" s="44"/>
      <c r="V1" s="44"/>
      <c r="W1" s="44"/>
      <c r="X1" s="44"/>
      <c r="Y1" s="44"/>
      <c r="Z1" s="44"/>
      <c r="AA1" s="42" t="s">
        <v>10743</v>
      </c>
      <c r="AB1" s="42"/>
      <c r="AC1" s="42"/>
      <c r="AD1" s="42"/>
    </row>
    <row r="2" spans="1:30">
      <c r="A2" s="45" t="s">
        <v>1</v>
      </c>
      <c r="B2" s="45" t="s">
        <v>2</v>
      </c>
      <c r="C2" s="45" t="s">
        <v>3</v>
      </c>
      <c r="D2" s="45" t="s">
        <v>10744</v>
      </c>
      <c r="E2" s="45" t="s">
        <v>5</v>
      </c>
      <c r="F2" s="45" t="s">
        <v>10745</v>
      </c>
      <c r="G2" s="45" t="s">
        <v>10746</v>
      </c>
      <c r="H2" s="45" t="s">
        <v>12</v>
      </c>
      <c r="I2" s="45" t="s">
        <v>13</v>
      </c>
      <c r="J2" s="45" t="s">
        <v>14</v>
      </c>
      <c r="K2" s="45" t="s">
        <v>15</v>
      </c>
      <c r="L2" s="45" t="s">
        <v>16</v>
      </c>
      <c r="M2" s="45" t="s">
        <v>17</v>
      </c>
      <c r="N2" s="45" t="s">
        <v>18</v>
      </c>
      <c r="O2" s="45" t="s">
        <v>8</v>
      </c>
      <c r="P2" s="45" t="s">
        <v>10747</v>
      </c>
      <c r="Q2" s="45" t="s">
        <v>24</v>
      </c>
      <c r="R2" s="45" t="s">
        <v>10748</v>
      </c>
      <c r="S2" s="45" t="s">
        <v>10749</v>
      </c>
      <c r="T2" s="45" t="s">
        <v>28</v>
      </c>
      <c r="U2" s="45" t="s">
        <v>10750</v>
      </c>
      <c r="V2" s="45" t="s">
        <v>10</v>
      </c>
      <c r="W2" s="45" t="s">
        <v>11</v>
      </c>
      <c r="X2" s="45" t="s">
        <v>10751</v>
      </c>
      <c r="Y2" s="45" t="s">
        <v>10752</v>
      </c>
      <c r="Z2" s="45" t="s">
        <v>10753</v>
      </c>
      <c r="AA2" s="45" t="s">
        <v>10754</v>
      </c>
      <c r="AB2" s="45" t="s">
        <v>10755</v>
      </c>
      <c r="AC2" s="45" t="s">
        <v>10756</v>
      </c>
      <c r="AD2" s="45" t="s">
        <v>10757</v>
      </c>
    </row>
    <row r="3" spans="1:30">
      <c r="A3" s="44" t="s">
        <v>12862</v>
      </c>
      <c r="B3" s="44" t="s">
        <v>12863</v>
      </c>
      <c r="C3" s="44" t="s">
        <v>12864</v>
      </c>
      <c r="D3" s="44" t="s">
        <v>12865</v>
      </c>
      <c r="E3" s="44" t="s">
        <v>12866</v>
      </c>
      <c r="F3" s="44" t="s">
        <v>12867</v>
      </c>
      <c r="G3" s="44" t="s">
        <v>12868</v>
      </c>
      <c r="H3" s="44" t="s">
        <v>38</v>
      </c>
      <c r="I3" s="44" t="s">
        <v>46</v>
      </c>
      <c r="J3" s="44" t="s">
        <v>46</v>
      </c>
      <c r="K3" s="44" t="s">
        <v>46</v>
      </c>
      <c r="L3" s="44" t="s">
        <v>46</v>
      </c>
      <c r="M3" s="44" t="s">
        <v>46</v>
      </c>
      <c r="N3" s="44" t="s">
        <v>46</v>
      </c>
      <c r="O3" s="44">
        <v>930</v>
      </c>
      <c r="P3" s="44">
        <v>739</v>
      </c>
      <c r="Q3" s="44" t="s">
        <v>46</v>
      </c>
      <c r="R3" s="44" t="s">
        <v>46</v>
      </c>
      <c r="S3" s="44" t="s">
        <v>46</v>
      </c>
      <c r="T3" s="44" t="s">
        <v>12869</v>
      </c>
      <c r="U3" s="44" t="s">
        <v>46</v>
      </c>
      <c r="V3" s="44" t="s">
        <v>46</v>
      </c>
      <c r="W3" s="44" t="s">
        <v>46</v>
      </c>
      <c r="X3" s="44" t="s">
        <v>12870</v>
      </c>
      <c r="Y3" s="44" t="s">
        <v>46</v>
      </c>
      <c r="Z3" s="44">
        <v>0</v>
      </c>
      <c r="AA3" s="44" t="s">
        <v>46</v>
      </c>
      <c r="AB3" s="44" t="s">
        <v>46</v>
      </c>
      <c r="AC3" s="44" t="s">
        <v>46</v>
      </c>
      <c r="AD3" s="44" t="s">
        <v>46</v>
      </c>
    </row>
    <row r="4" spans="1:30">
      <c r="A4" s="44" t="s">
        <v>12862</v>
      </c>
      <c r="B4" s="44" t="s">
        <v>12863</v>
      </c>
      <c r="C4" s="44" t="s">
        <v>12864</v>
      </c>
      <c r="D4" s="44" t="s">
        <v>12871</v>
      </c>
      <c r="E4" s="44" t="s">
        <v>12872</v>
      </c>
      <c r="F4" s="44" t="s">
        <v>12873</v>
      </c>
      <c r="G4" s="44" t="s">
        <v>12874</v>
      </c>
      <c r="H4" s="44" t="s">
        <v>38</v>
      </c>
      <c r="I4" s="44" t="s">
        <v>46</v>
      </c>
      <c r="J4" s="44" t="s">
        <v>46</v>
      </c>
      <c r="K4" s="44" t="s">
        <v>46</v>
      </c>
      <c r="L4" s="44" t="s">
        <v>46</v>
      </c>
      <c r="M4" s="44" t="s">
        <v>46</v>
      </c>
      <c r="N4" s="44" t="s">
        <v>46</v>
      </c>
      <c r="O4" s="44">
        <v>835</v>
      </c>
      <c r="P4" s="44">
        <v>699</v>
      </c>
      <c r="Q4" s="44" t="s">
        <v>46</v>
      </c>
      <c r="R4" s="44" t="s">
        <v>46</v>
      </c>
      <c r="S4" s="44" t="s">
        <v>46</v>
      </c>
      <c r="T4" s="44" t="s">
        <v>12875</v>
      </c>
      <c r="U4" s="44" t="s">
        <v>46</v>
      </c>
      <c r="V4" s="44" t="s">
        <v>46</v>
      </c>
      <c r="W4" s="44" t="s">
        <v>46</v>
      </c>
      <c r="X4" s="44" t="s">
        <v>11628</v>
      </c>
      <c r="Y4" s="44" t="s">
        <v>46</v>
      </c>
      <c r="Z4" s="44">
        <v>0</v>
      </c>
      <c r="AA4" s="44" t="s">
        <v>46</v>
      </c>
      <c r="AB4" s="44" t="s">
        <v>46</v>
      </c>
      <c r="AC4" s="44" t="s">
        <v>46</v>
      </c>
      <c r="AD4" s="44" t="s">
        <v>46</v>
      </c>
    </row>
    <row r="5" spans="1:30">
      <c r="A5" s="44" t="s">
        <v>12862</v>
      </c>
      <c r="B5" s="44" t="s">
        <v>12863</v>
      </c>
      <c r="C5" s="44" t="s">
        <v>12864</v>
      </c>
      <c r="D5" s="44" t="s">
        <v>12876</v>
      </c>
      <c r="E5" s="44" t="s">
        <v>12877</v>
      </c>
      <c r="F5" s="44" t="s">
        <v>12878</v>
      </c>
      <c r="G5" s="44" t="s">
        <v>12879</v>
      </c>
      <c r="H5" s="44" t="s">
        <v>38</v>
      </c>
      <c r="I5" s="44" t="s">
        <v>46</v>
      </c>
      <c r="J5" s="44" t="s">
        <v>46</v>
      </c>
      <c r="K5" s="44" t="s">
        <v>46</v>
      </c>
      <c r="L5" s="44" t="s">
        <v>46</v>
      </c>
      <c r="M5" s="44" t="s">
        <v>46</v>
      </c>
      <c r="N5" s="44" t="s">
        <v>46</v>
      </c>
      <c r="O5" s="44">
        <v>660</v>
      </c>
      <c r="P5" s="44">
        <v>539</v>
      </c>
      <c r="Q5" s="44" t="s">
        <v>46</v>
      </c>
      <c r="R5" s="44" t="s">
        <v>46</v>
      </c>
      <c r="S5" s="44" t="s">
        <v>46</v>
      </c>
      <c r="T5" s="44" t="s">
        <v>12880</v>
      </c>
      <c r="U5" s="44" t="s">
        <v>46</v>
      </c>
      <c r="V5" s="44" t="s">
        <v>46</v>
      </c>
      <c r="W5" s="44" t="s">
        <v>46</v>
      </c>
      <c r="X5" s="44" t="s">
        <v>12881</v>
      </c>
      <c r="Y5" s="44" t="s">
        <v>46</v>
      </c>
      <c r="Z5" s="44">
        <v>0</v>
      </c>
      <c r="AA5" s="44" t="s">
        <v>46</v>
      </c>
      <c r="AB5" s="44" t="s">
        <v>46</v>
      </c>
      <c r="AC5" s="44" t="s">
        <v>46</v>
      </c>
      <c r="AD5" s="44" t="s">
        <v>46</v>
      </c>
    </row>
    <row r="6" spans="1:30">
      <c r="A6" s="44" t="s">
        <v>12862</v>
      </c>
      <c r="B6" s="44" t="s">
        <v>963</v>
      </c>
      <c r="C6" s="44" t="s">
        <v>12882</v>
      </c>
      <c r="D6" s="44" t="s">
        <v>12883</v>
      </c>
      <c r="E6" s="44" t="s">
        <v>12884</v>
      </c>
      <c r="F6" s="44" t="s">
        <v>12885</v>
      </c>
      <c r="G6" s="44" t="s">
        <v>12886</v>
      </c>
      <c r="H6" s="44" t="s">
        <v>38</v>
      </c>
      <c r="I6" s="44" t="s">
        <v>12887</v>
      </c>
      <c r="J6" s="44" t="s">
        <v>46</v>
      </c>
      <c r="K6" s="44" t="s">
        <v>46</v>
      </c>
      <c r="L6" s="44" t="s">
        <v>46</v>
      </c>
      <c r="M6" s="44" t="s">
        <v>46</v>
      </c>
      <c r="N6" s="44" t="s">
        <v>949</v>
      </c>
      <c r="O6" s="44">
        <v>990</v>
      </c>
      <c r="P6" s="44">
        <v>792</v>
      </c>
      <c r="Q6" s="44" t="s">
        <v>46</v>
      </c>
      <c r="R6" s="44" t="s">
        <v>46</v>
      </c>
      <c r="S6" s="44" t="s">
        <v>46</v>
      </c>
      <c r="T6" s="44" t="s">
        <v>12888</v>
      </c>
      <c r="U6" s="44" t="s">
        <v>10832</v>
      </c>
      <c r="V6" s="44" t="s">
        <v>46</v>
      </c>
      <c r="W6" s="44" t="s">
        <v>46</v>
      </c>
      <c r="X6" s="44" t="s">
        <v>12889</v>
      </c>
      <c r="Y6" s="44" t="s">
        <v>46</v>
      </c>
      <c r="Z6" s="44" t="s">
        <v>46</v>
      </c>
      <c r="AA6" s="44" t="s">
        <v>46</v>
      </c>
      <c r="AB6" s="44" t="s">
        <v>46</v>
      </c>
      <c r="AC6" s="44" t="s">
        <v>46</v>
      </c>
      <c r="AD6" s="44" t="s">
        <v>46</v>
      </c>
    </row>
    <row r="7" spans="1:30">
      <c r="A7" s="44" t="s">
        <v>12862</v>
      </c>
      <c r="B7" s="44" t="s">
        <v>963</v>
      </c>
      <c r="C7" s="44" t="s">
        <v>12882</v>
      </c>
      <c r="D7" s="44" t="s">
        <v>12890</v>
      </c>
      <c r="E7" s="44" t="s">
        <v>12891</v>
      </c>
      <c r="F7" s="44" t="s">
        <v>12892</v>
      </c>
      <c r="G7" s="44" t="s">
        <v>12893</v>
      </c>
      <c r="H7" s="44" t="s">
        <v>38</v>
      </c>
      <c r="I7" s="44" t="s">
        <v>12887</v>
      </c>
      <c r="J7" s="44" t="s">
        <v>46</v>
      </c>
      <c r="K7" s="44" t="s">
        <v>46</v>
      </c>
      <c r="L7" s="44" t="s">
        <v>46</v>
      </c>
      <c r="M7" s="44" t="s">
        <v>46</v>
      </c>
      <c r="N7" s="44" t="s">
        <v>949</v>
      </c>
      <c r="O7" s="44">
        <v>1500</v>
      </c>
      <c r="P7" s="44">
        <v>1125</v>
      </c>
      <c r="Q7" s="44" t="s">
        <v>46</v>
      </c>
      <c r="R7" s="44" t="s">
        <v>46</v>
      </c>
      <c r="S7" s="44" t="s">
        <v>46</v>
      </c>
      <c r="T7" s="44" t="s">
        <v>12894</v>
      </c>
      <c r="U7" s="44" t="s">
        <v>10823</v>
      </c>
      <c r="V7" s="44" t="s">
        <v>46</v>
      </c>
      <c r="W7" s="44" t="s">
        <v>46</v>
      </c>
      <c r="X7" s="44" t="s">
        <v>12895</v>
      </c>
      <c r="Y7" s="44" t="s">
        <v>46</v>
      </c>
      <c r="Z7" s="44" t="s">
        <v>46</v>
      </c>
      <c r="AA7" s="44" t="s">
        <v>46</v>
      </c>
      <c r="AB7" s="44" t="s">
        <v>46</v>
      </c>
      <c r="AC7" s="44" t="s">
        <v>46</v>
      </c>
      <c r="AD7" s="44" t="s">
        <v>46</v>
      </c>
    </row>
    <row r="8" spans="1:30">
      <c r="A8" s="44" t="s">
        <v>12862</v>
      </c>
      <c r="B8" s="44" t="s">
        <v>963</v>
      </c>
      <c r="C8" s="44" t="s">
        <v>12882</v>
      </c>
      <c r="D8" s="44" t="s">
        <v>12896</v>
      </c>
      <c r="E8" s="44" t="s">
        <v>12897</v>
      </c>
      <c r="F8" s="44" t="s">
        <v>12898</v>
      </c>
      <c r="G8" s="44" t="s">
        <v>12899</v>
      </c>
      <c r="H8" s="44" t="s">
        <v>38</v>
      </c>
      <c r="I8" s="44" t="s">
        <v>12887</v>
      </c>
      <c r="J8" s="44" t="s">
        <v>46</v>
      </c>
      <c r="K8" s="44" t="s">
        <v>46</v>
      </c>
      <c r="L8" s="44" t="s">
        <v>46</v>
      </c>
      <c r="M8" s="44" t="s">
        <v>46</v>
      </c>
      <c r="N8" s="44" t="s">
        <v>949</v>
      </c>
      <c r="O8" s="44">
        <v>1300</v>
      </c>
      <c r="P8" s="44">
        <v>1040</v>
      </c>
      <c r="Q8" s="44" t="s">
        <v>46</v>
      </c>
      <c r="R8" s="44" t="s">
        <v>46</v>
      </c>
      <c r="S8" s="44" t="s">
        <v>46</v>
      </c>
      <c r="T8" s="44" t="s">
        <v>12900</v>
      </c>
      <c r="U8" s="44" t="s">
        <v>46</v>
      </c>
      <c r="V8" s="44" t="s">
        <v>46</v>
      </c>
      <c r="W8" s="44" t="s">
        <v>46</v>
      </c>
      <c r="X8" s="44" t="s">
        <v>12901</v>
      </c>
      <c r="Y8" s="44" t="s">
        <v>46</v>
      </c>
      <c r="Z8" s="44" t="s">
        <v>46</v>
      </c>
      <c r="AA8" s="44" t="s">
        <v>46</v>
      </c>
      <c r="AB8" s="44" t="s">
        <v>46</v>
      </c>
      <c r="AC8" s="44" t="s">
        <v>46</v>
      </c>
      <c r="AD8" s="44" t="s">
        <v>46</v>
      </c>
    </row>
    <row r="9" spans="1:30">
      <c r="A9" s="44" t="s">
        <v>12862</v>
      </c>
      <c r="B9" s="44" t="s">
        <v>963</v>
      </c>
      <c r="C9" s="44" t="s">
        <v>12882</v>
      </c>
      <c r="D9" s="44" t="s">
        <v>12902</v>
      </c>
      <c r="E9" s="44" t="s">
        <v>12903</v>
      </c>
      <c r="F9" s="44" t="s">
        <v>12904</v>
      </c>
      <c r="G9" s="44" t="s">
        <v>12905</v>
      </c>
      <c r="H9" s="44" t="s">
        <v>38</v>
      </c>
      <c r="I9" s="44" t="s">
        <v>12906</v>
      </c>
      <c r="J9" s="44" t="s">
        <v>46</v>
      </c>
      <c r="K9" s="44" t="s">
        <v>46</v>
      </c>
      <c r="L9" s="44" t="s">
        <v>46</v>
      </c>
      <c r="M9" s="44" t="s">
        <v>46</v>
      </c>
      <c r="N9" s="44" t="s">
        <v>949</v>
      </c>
      <c r="O9" s="44">
        <v>1500</v>
      </c>
      <c r="P9" s="44">
        <v>1200</v>
      </c>
      <c r="Q9" s="44" t="s">
        <v>46</v>
      </c>
      <c r="R9" s="44" t="s">
        <v>46</v>
      </c>
      <c r="S9" s="44" t="s">
        <v>46</v>
      </c>
      <c r="T9" s="44" t="s">
        <v>12907</v>
      </c>
      <c r="U9" s="44" t="s">
        <v>11516</v>
      </c>
      <c r="V9" s="44" t="s">
        <v>12908</v>
      </c>
      <c r="W9" s="44" t="s">
        <v>71</v>
      </c>
      <c r="X9" s="44" t="s">
        <v>12909</v>
      </c>
      <c r="Y9" s="44" t="s">
        <v>46</v>
      </c>
      <c r="Z9" s="44" t="s">
        <v>46</v>
      </c>
      <c r="AA9" s="44" t="s">
        <v>46</v>
      </c>
      <c r="AB9" s="44" t="s">
        <v>46</v>
      </c>
      <c r="AC9" s="44" t="s">
        <v>46</v>
      </c>
      <c r="AD9" s="44" t="s">
        <v>46</v>
      </c>
    </row>
    <row r="10" spans="1:30">
      <c r="A10" s="44" t="s">
        <v>12862</v>
      </c>
      <c r="B10" s="44" t="s">
        <v>963</v>
      </c>
      <c r="C10" s="44" t="s">
        <v>12882</v>
      </c>
      <c r="D10" s="44" t="s">
        <v>12910</v>
      </c>
      <c r="E10" s="44" t="s">
        <v>12911</v>
      </c>
      <c r="F10" s="44" t="s">
        <v>12912</v>
      </c>
      <c r="G10" s="44" t="s">
        <v>12913</v>
      </c>
      <c r="H10" s="44" t="s">
        <v>38</v>
      </c>
      <c r="I10" s="44" t="s">
        <v>46</v>
      </c>
      <c r="J10" s="44" t="s">
        <v>46</v>
      </c>
      <c r="K10" s="44" t="s">
        <v>46</v>
      </c>
      <c r="L10" s="44" t="s">
        <v>46</v>
      </c>
      <c r="M10" s="44" t="s">
        <v>46</v>
      </c>
      <c r="N10" s="44" t="s">
        <v>949</v>
      </c>
      <c r="O10" s="44">
        <v>1680</v>
      </c>
      <c r="P10" s="44">
        <v>1344</v>
      </c>
      <c r="Q10" s="44" t="s">
        <v>46</v>
      </c>
      <c r="R10" s="44" t="s">
        <v>46</v>
      </c>
      <c r="S10" s="44" t="s">
        <v>46</v>
      </c>
      <c r="T10" s="44" t="s">
        <v>12914</v>
      </c>
      <c r="U10" s="44" t="s">
        <v>12392</v>
      </c>
      <c r="V10" s="44" t="s">
        <v>46</v>
      </c>
      <c r="W10" s="44" t="s">
        <v>46</v>
      </c>
      <c r="X10" s="44" t="s">
        <v>11628</v>
      </c>
      <c r="Y10" s="44" t="s">
        <v>46</v>
      </c>
      <c r="Z10" s="44" t="s">
        <v>46</v>
      </c>
      <c r="AA10" s="44" t="s">
        <v>46</v>
      </c>
      <c r="AB10" s="44" t="s">
        <v>46</v>
      </c>
      <c r="AC10" s="44" t="s">
        <v>46</v>
      </c>
      <c r="AD10" s="44" t="s">
        <v>46</v>
      </c>
    </row>
    <row r="11" spans="1:30">
      <c r="A11" s="44" t="s">
        <v>12862</v>
      </c>
      <c r="B11" s="44" t="s">
        <v>963</v>
      </c>
      <c r="C11" s="44" t="s">
        <v>12882</v>
      </c>
      <c r="D11" s="44" t="s">
        <v>12915</v>
      </c>
      <c r="E11" s="44" t="s">
        <v>12916</v>
      </c>
      <c r="F11" s="44" t="s">
        <v>12917</v>
      </c>
      <c r="G11" s="44" t="s">
        <v>12918</v>
      </c>
      <c r="H11" s="44" t="s">
        <v>38</v>
      </c>
      <c r="I11" s="44" t="s">
        <v>46</v>
      </c>
      <c r="J11" s="44" t="s">
        <v>46</v>
      </c>
      <c r="K11" s="44" t="s">
        <v>46</v>
      </c>
      <c r="L11" s="44" t="s">
        <v>46</v>
      </c>
      <c r="M11" s="44" t="s">
        <v>46</v>
      </c>
      <c r="N11" s="44" t="s">
        <v>949</v>
      </c>
      <c r="O11" s="44">
        <v>1330</v>
      </c>
      <c r="P11" s="44">
        <v>999</v>
      </c>
      <c r="Q11" s="44" t="s">
        <v>46</v>
      </c>
      <c r="R11" s="44" t="s">
        <v>46</v>
      </c>
      <c r="S11" s="44" t="s">
        <v>46</v>
      </c>
      <c r="T11" s="44" t="s">
        <v>12919</v>
      </c>
      <c r="U11" s="44" t="s">
        <v>11697</v>
      </c>
      <c r="V11" s="44" t="s">
        <v>46</v>
      </c>
      <c r="W11" s="44" t="s">
        <v>46</v>
      </c>
      <c r="X11" s="44" t="s">
        <v>12920</v>
      </c>
      <c r="Y11" s="44" t="s">
        <v>46</v>
      </c>
      <c r="Z11" s="44" t="s">
        <v>46</v>
      </c>
      <c r="AA11" s="44" t="s">
        <v>46</v>
      </c>
      <c r="AB11" s="44" t="s">
        <v>46</v>
      </c>
      <c r="AC11" s="44" t="s">
        <v>46</v>
      </c>
      <c r="AD11" s="44" t="s">
        <v>46</v>
      </c>
    </row>
    <row r="12" spans="1:30">
      <c r="A12" s="44" t="s">
        <v>12862</v>
      </c>
      <c r="B12" s="44" t="s">
        <v>963</v>
      </c>
      <c r="C12" s="44" t="s">
        <v>12882</v>
      </c>
      <c r="D12" s="44" t="s">
        <v>12921</v>
      </c>
      <c r="E12" s="44" t="s">
        <v>12922</v>
      </c>
      <c r="F12" s="44" t="s">
        <v>12923</v>
      </c>
      <c r="G12" s="44" t="s">
        <v>12924</v>
      </c>
      <c r="H12" s="44" t="s">
        <v>38</v>
      </c>
      <c r="I12" s="44" t="s">
        <v>46</v>
      </c>
      <c r="J12" s="44" t="s">
        <v>46</v>
      </c>
      <c r="K12" s="44" t="s">
        <v>46</v>
      </c>
      <c r="L12" s="44" t="s">
        <v>46</v>
      </c>
      <c r="M12" s="44" t="s">
        <v>46</v>
      </c>
      <c r="N12" s="44" t="s">
        <v>949</v>
      </c>
      <c r="O12" s="44">
        <v>1680</v>
      </c>
      <c r="P12" s="44">
        <v>1344</v>
      </c>
      <c r="Q12" s="44" t="s">
        <v>46</v>
      </c>
      <c r="R12" s="44" t="s">
        <v>46</v>
      </c>
      <c r="S12" s="44" t="s">
        <v>46</v>
      </c>
      <c r="T12" s="44" t="s">
        <v>12925</v>
      </c>
      <c r="U12" s="44" t="s">
        <v>11227</v>
      </c>
      <c r="V12" s="44" t="s">
        <v>46</v>
      </c>
      <c r="W12" s="44" t="s">
        <v>46</v>
      </c>
      <c r="X12" s="44" t="s">
        <v>11276</v>
      </c>
      <c r="Y12" s="44" t="s">
        <v>46</v>
      </c>
      <c r="Z12" s="44">
        <v>0</v>
      </c>
      <c r="AA12" s="44" t="s">
        <v>46</v>
      </c>
      <c r="AB12" s="44" t="s">
        <v>46</v>
      </c>
      <c r="AC12" s="44" t="s">
        <v>46</v>
      </c>
      <c r="AD12" s="44" t="s">
        <v>46</v>
      </c>
    </row>
    <row r="13" spans="1:30">
      <c r="A13" s="44" t="s">
        <v>12862</v>
      </c>
      <c r="B13" s="44" t="s">
        <v>963</v>
      </c>
      <c r="C13" s="44" t="s">
        <v>12882</v>
      </c>
      <c r="D13" s="44" t="s">
        <v>12926</v>
      </c>
      <c r="E13" s="44" t="s">
        <v>12927</v>
      </c>
      <c r="F13" s="44" t="s">
        <v>12928</v>
      </c>
      <c r="G13" s="44" t="s">
        <v>12929</v>
      </c>
      <c r="H13" s="44" t="s">
        <v>38</v>
      </c>
      <c r="I13" s="44" t="s">
        <v>46</v>
      </c>
      <c r="J13" s="44" t="s">
        <v>46</v>
      </c>
      <c r="K13" s="44" t="s">
        <v>46</v>
      </c>
      <c r="L13" s="44" t="s">
        <v>46</v>
      </c>
      <c r="M13" s="44" t="s">
        <v>46</v>
      </c>
      <c r="N13" s="44" t="s">
        <v>949</v>
      </c>
      <c r="O13" s="44">
        <v>289</v>
      </c>
      <c r="P13" s="44">
        <v>219</v>
      </c>
      <c r="Q13" s="44" t="s">
        <v>46</v>
      </c>
      <c r="R13" s="44" t="s">
        <v>46</v>
      </c>
      <c r="S13" s="44" t="s">
        <v>46</v>
      </c>
      <c r="T13" s="44" t="s">
        <v>12930</v>
      </c>
      <c r="U13" s="44" t="s">
        <v>46</v>
      </c>
      <c r="V13" s="44" t="s">
        <v>46</v>
      </c>
      <c r="W13" s="44" t="s">
        <v>46</v>
      </c>
      <c r="X13" s="44" t="s">
        <v>8297</v>
      </c>
      <c r="Y13" s="44" t="s">
        <v>46</v>
      </c>
      <c r="Z13" s="44" t="s">
        <v>46</v>
      </c>
      <c r="AA13" s="44" t="s">
        <v>46</v>
      </c>
      <c r="AB13" s="44" t="s">
        <v>46</v>
      </c>
      <c r="AC13" s="44" t="s">
        <v>46</v>
      </c>
      <c r="AD13" s="44" t="s">
        <v>46</v>
      </c>
    </row>
    <row r="14" spans="1:30">
      <c r="A14" s="44" t="s">
        <v>12862</v>
      </c>
      <c r="B14" s="44" t="s">
        <v>963</v>
      </c>
      <c r="C14" s="44" t="s">
        <v>12882</v>
      </c>
      <c r="D14" s="44" t="s">
        <v>12931</v>
      </c>
      <c r="E14" s="44" t="s">
        <v>12932</v>
      </c>
      <c r="F14" s="44" t="s">
        <v>12933</v>
      </c>
      <c r="G14" s="44" t="s">
        <v>12934</v>
      </c>
      <c r="H14" s="44" t="s">
        <v>38</v>
      </c>
      <c r="I14" s="44" t="s">
        <v>46</v>
      </c>
      <c r="J14" s="44" t="s">
        <v>46</v>
      </c>
      <c r="K14" s="44" t="s">
        <v>46</v>
      </c>
      <c r="L14" s="44" t="s">
        <v>46</v>
      </c>
      <c r="M14" s="44" t="s">
        <v>46</v>
      </c>
      <c r="N14" s="44" t="s">
        <v>949</v>
      </c>
      <c r="O14" s="44">
        <v>279</v>
      </c>
      <c r="P14" s="44">
        <v>219</v>
      </c>
      <c r="Q14" s="44" t="s">
        <v>46</v>
      </c>
      <c r="R14" s="44" t="s">
        <v>46</v>
      </c>
      <c r="S14" s="44" t="s">
        <v>46</v>
      </c>
      <c r="T14" s="44" t="s">
        <v>12935</v>
      </c>
      <c r="U14" s="44" t="s">
        <v>12861</v>
      </c>
      <c r="V14" s="44" t="s">
        <v>46</v>
      </c>
      <c r="W14" s="44" t="s">
        <v>46</v>
      </c>
      <c r="X14" s="44" t="s">
        <v>12936</v>
      </c>
      <c r="Y14" s="44" t="s">
        <v>46</v>
      </c>
      <c r="Z14" s="44" t="s">
        <v>46</v>
      </c>
      <c r="AA14" s="44" t="s">
        <v>46</v>
      </c>
      <c r="AB14" s="44" t="s">
        <v>46</v>
      </c>
      <c r="AC14" s="44" t="s">
        <v>46</v>
      </c>
      <c r="AD14" s="44" t="s">
        <v>46</v>
      </c>
    </row>
    <row r="15" spans="1:30">
      <c r="A15" s="44" t="s">
        <v>12862</v>
      </c>
      <c r="B15" s="44" t="s">
        <v>963</v>
      </c>
      <c r="C15" s="44" t="s">
        <v>12882</v>
      </c>
      <c r="D15" s="44" t="s">
        <v>12937</v>
      </c>
      <c r="E15" s="44" t="s">
        <v>12938</v>
      </c>
      <c r="F15" s="44" t="s">
        <v>12939</v>
      </c>
      <c r="G15" s="44" t="s">
        <v>12940</v>
      </c>
      <c r="H15" s="44" t="s">
        <v>38</v>
      </c>
      <c r="I15" s="44" t="s">
        <v>46</v>
      </c>
      <c r="J15" s="44" t="s">
        <v>46</v>
      </c>
      <c r="K15" s="44" t="s">
        <v>46</v>
      </c>
      <c r="L15" s="44" t="s">
        <v>46</v>
      </c>
      <c r="M15" s="44" t="s">
        <v>46</v>
      </c>
      <c r="N15" s="44" t="s">
        <v>949</v>
      </c>
      <c r="O15" s="44">
        <v>399</v>
      </c>
      <c r="P15" s="44">
        <v>359</v>
      </c>
      <c r="Q15" s="44" t="s">
        <v>46</v>
      </c>
      <c r="R15" s="44" t="s">
        <v>46</v>
      </c>
      <c r="S15" s="44" t="s">
        <v>46</v>
      </c>
      <c r="T15" s="44" t="s">
        <v>12941</v>
      </c>
      <c r="U15" s="44" t="s">
        <v>46</v>
      </c>
      <c r="V15" s="44" t="s">
        <v>46</v>
      </c>
      <c r="W15" s="44" t="s">
        <v>46</v>
      </c>
      <c r="X15" s="44" t="s">
        <v>12942</v>
      </c>
      <c r="Y15" s="44" t="s">
        <v>46</v>
      </c>
      <c r="Z15" s="44">
        <v>0</v>
      </c>
      <c r="AA15" s="44" t="s">
        <v>46</v>
      </c>
      <c r="AB15" s="44" t="s">
        <v>46</v>
      </c>
      <c r="AC15" s="44" t="s">
        <v>46</v>
      </c>
      <c r="AD15" s="44" t="s">
        <v>46</v>
      </c>
    </row>
    <row r="16" spans="1:30">
      <c r="A16" s="44" t="s">
        <v>12862</v>
      </c>
      <c r="B16" s="44" t="s">
        <v>963</v>
      </c>
      <c r="C16" s="44" t="s">
        <v>12882</v>
      </c>
      <c r="D16" s="44" t="s">
        <v>12943</v>
      </c>
      <c r="E16" s="44" t="s">
        <v>12944</v>
      </c>
      <c r="F16" s="44" t="s">
        <v>12945</v>
      </c>
      <c r="G16" s="44" t="s">
        <v>12946</v>
      </c>
      <c r="H16" s="44" t="s">
        <v>38</v>
      </c>
      <c r="I16" s="44" t="s">
        <v>46</v>
      </c>
      <c r="J16" s="44" t="s">
        <v>46</v>
      </c>
      <c r="K16" s="44" t="s">
        <v>46</v>
      </c>
      <c r="L16" s="44" t="s">
        <v>46</v>
      </c>
      <c r="M16" s="44" t="s">
        <v>46</v>
      </c>
      <c r="N16" s="44" t="s">
        <v>949</v>
      </c>
      <c r="O16" s="44">
        <v>2980</v>
      </c>
      <c r="P16" s="44">
        <v>1801</v>
      </c>
      <c r="Q16" s="44" t="s">
        <v>46</v>
      </c>
      <c r="R16" s="44" t="s">
        <v>46</v>
      </c>
      <c r="S16" s="44" t="s">
        <v>46</v>
      </c>
      <c r="T16" s="44" t="s">
        <v>12947</v>
      </c>
      <c r="U16" s="44" t="s">
        <v>11267</v>
      </c>
      <c r="V16" s="44" t="s">
        <v>46</v>
      </c>
      <c r="W16" s="44" t="s">
        <v>46</v>
      </c>
      <c r="X16" s="44" t="s">
        <v>12948</v>
      </c>
      <c r="Y16" s="44" t="s">
        <v>46</v>
      </c>
      <c r="Z16" s="44" t="s">
        <v>46</v>
      </c>
      <c r="AA16" s="44" t="s">
        <v>46</v>
      </c>
      <c r="AB16" s="44" t="s">
        <v>46</v>
      </c>
      <c r="AC16" s="44" t="s">
        <v>46</v>
      </c>
      <c r="AD16" s="44" t="s">
        <v>46</v>
      </c>
    </row>
    <row r="17" spans="1:30">
      <c r="A17" s="44" t="s">
        <v>12862</v>
      </c>
      <c r="B17" s="44" t="s">
        <v>963</v>
      </c>
      <c r="C17" s="44" t="s">
        <v>12882</v>
      </c>
      <c r="D17" s="44" t="s">
        <v>12949</v>
      </c>
      <c r="E17" s="44" t="s">
        <v>12950</v>
      </c>
      <c r="F17" s="44" t="s">
        <v>12951</v>
      </c>
      <c r="G17" s="44" t="s">
        <v>12952</v>
      </c>
      <c r="H17" s="44" t="s">
        <v>38</v>
      </c>
      <c r="I17" s="44" t="s">
        <v>46</v>
      </c>
      <c r="J17" s="44" t="s">
        <v>46</v>
      </c>
      <c r="K17" s="44" t="s">
        <v>46</v>
      </c>
      <c r="L17" s="44" t="s">
        <v>46</v>
      </c>
      <c r="M17" s="44" t="s">
        <v>46</v>
      </c>
      <c r="N17" s="44" t="s">
        <v>949</v>
      </c>
      <c r="O17" s="44">
        <v>2390</v>
      </c>
      <c r="P17" s="44">
        <v>1901</v>
      </c>
      <c r="Q17" s="44" t="s">
        <v>46</v>
      </c>
      <c r="R17" s="44" t="s">
        <v>46</v>
      </c>
      <c r="S17" s="44" t="s">
        <v>46</v>
      </c>
      <c r="T17" s="44" t="s">
        <v>12953</v>
      </c>
      <c r="U17" s="44" t="s">
        <v>12053</v>
      </c>
      <c r="V17" s="44" t="s">
        <v>46</v>
      </c>
      <c r="W17" s="44" t="s">
        <v>46</v>
      </c>
      <c r="X17" s="44" t="s">
        <v>12954</v>
      </c>
      <c r="Y17" s="44" t="s">
        <v>46</v>
      </c>
      <c r="Z17" s="44" t="s">
        <v>46</v>
      </c>
      <c r="AA17" s="44" t="s">
        <v>46</v>
      </c>
      <c r="AB17" s="44" t="s">
        <v>46</v>
      </c>
      <c r="AC17" s="44" t="s">
        <v>46</v>
      </c>
      <c r="AD17" s="44" t="s">
        <v>46</v>
      </c>
    </row>
    <row r="18" spans="1:30">
      <c r="A18" s="44" t="s">
        <v>12862</v>
      </c>
      <c r="B18" s="44" t="s">
        <v>963</v>
      </c>
      <c r="C18" s="44" t="s">
        <v>12955</v>
      </c>
      <c r="D18" s="44" t="s">
        <v>12956</v>
      </c>
      <c r="E18" s="44" t="s">
        <v>12957</v>
      </c>
      <c r="F18" s="44" t="s">
        <v>12958</v>
      </c>
      <c r="G18" s="44" t="s">
        <v>12959</v>
      </c>
      <c r="H18" s="44" t="s">
        <v>38</v>
      </c>
      <c r="I18" s="44" t="s">
        <v>46</v>
      </c>
      <c r="J18" s="44" t="s">
        <v>46</v>
      </c>
      <c r="K18" s="44" t="s">
        <v>46</v>
      </c>
      <c r="L18" s="44" t="s">
        <v>46</v>
      </c>
      <c r="M18" s="44" t="s">
        <v>46</v>
      </c>
      <c r="N18" s="44" t="s">
        <v>61</v>
      </c>
      <c r="O18" s="44">
        <v>1980</v>
      </c>
      <c r="P18" s="44">
        <v>1090</v>
      </c>
      <c r="Q18" s="44" t="s">
        <v>46</v>
      </c>
      <c r="R18" s="44" t="s">
        <v>46</v>
      </c>
      <c r="S18" s="44" t="s">
        <v>46</v>
      </c>
      <c r="T18" s="44" t="s">
        <v>12960</v>
      </c>
      <c r="U18" s="44" t="s">
        <v>10908</v>
      </c>
      <c r="V18" s="44" t="s">
        <v>46</v>
      </c>
      <c r="W18" s="44" t="s">
        <v>46</v>
      </c>
      <c r="X18" s="44" t="s">
        <v>12961</v>
      </c>
      <c r="Y18" s="44" t="s">
        <v>46</v>
      </c>
      <c r="Z18" s="44" t="s">
        <v>46</v>
      </c>
      <c r="AA18" s="44" t="s">
        <v>46</v>
      </c>
      <c r="AB18" s="44" t="s">
        <v>46</v>
      </c>
      <c r="AC18" s="44" t="s">
        <v>46</v>
      </c>
      <c r="AD18" s="44" t="s">
        <v>46</v>
      </c>
    </row>
    <row r="19" spans="1:30">
      <c r="A19" s="44" t="s">
        <v>12862</v>
      </c>
      <c r="B19" s="44" t="s">
        <v>963</v>
      </c>
      <c r="C19" s="44" t="s">
        <v>12955</v>
      </c>
      <c r="D19" s="44" t="s">
        <v>12962</v>
      </c>
      <c r="E19" s="44" t="s">
        <v>12963</v>
      </c>
      <c r="F19" s="44" t="s">
        <v>12964</v>
      </c>
      <c r="G19" s="44" t="s">
        <v>12965</v>
      </c>
      <c r="H19" s="44" t="s">
        <v>38</v>
      </c>
      <c r="I19" s="44" t="s">
        <v>46</v>
      </c>
      <c r="J19" s="44" t="s">
        <v>46</v>
      </c>
      <c r="K19" s="44" t="s">
        <v>46</v>
      </c>
      <c r="L19" s="44" t="s">
        <v>46</v>
      </c>
      <c r="M19" s="44" t="s">
        <v>46</v>
      </c>
      <c r="N19" s="44" t="s">
        <v>61</v>
      </c>
      <c r="O19" s="44">
        <v>792</v>
      </c>
      <c r="P19" s="44">
        <v>689</v>
      </c>
      <c r="Q19" s="44" t="s">
        <v>46</v>
      </c>
      <c r="R19" s="44" t="s">
        <v>46</v>
      </c>
      <c r="S19" s="44" t="s">
        <v>46</v>
      </c>
      <c r="T19" s="44" t="s">
        <v>12966</v>
      </c>
      <c r="U19" s="44" t="s">
        <v>46</v>
      </c>
      <c r="V19" s="44" t="s">
        <v>46</v>
      </c>
      <c r="W19" s="44" t="s">
        <v>46</v>
      </c>
      <c r="X19" s="44" t="s">
        <v>12841</v>
      </c>
      <c r="Y19" s="44" t="s">
        <v>46</v>
      </c>
      <c r="Z19" s="44" t="s">
        <v>46</v>
      </c>
      <c r="AA19" s="44" t="s">
        <v>46</v>
      </c>
      <c r="AB19" s="44" t="s">
        <v>46</v>
      </c>
      <c r="AC19" s="44" t="s">
        <v>46</v>
      </c>
      <c r="AD19" s="44" t="s">
        <v>46</v>
      </c>
    </row>
    <row r="20" spans="1:30">
      <c r="A20" s="44" t="s">
        <v>12862</v>
      </c>
      <c r="B20" s="44" t="s">
        <v>963</v>
      </c>
      <c r="C20" s="44" t="s">
        <v>12955</v>
      </c>
      <c r="D20" s="44" t="s">
        <v>12967</v>
      </c>
      <c r="E20" s="44" t="s">
        <v>12968</v>
      </c>
      <c r="F20" s="44" t="s">
        <v>12969</v>
      </c>
      <c r="G20" s="44" t="s">
        <v>12970</v>
      </c>
      <c r="H20" s="44" t="s">
        <v>38</v>
      </c>
      <c r="I20" s="44" t="s">
        <v>46</v>
      </c>
      <c r="J20" s="44" t="s">
        <v>46</v>
      </c>
      <c r="K20" s="44" t="s">
        <v>46</v>
      </c>
      <c r="L20" s="44" t="s">
        <v>46</v>
      </c>
      <c r="M20" s="44" t="s">
        <v>46</v>
      </c>
      <c r="N20" s="44" t="s">
        <v>61</v>
      </c>
      <c r="O20" s="44">
        <v>594</v>
      </c>
      <c r="P20" s="44">
        <v>520</v>
      </c>
      <c r="Q20" s="44" t="s">
        <v>46</v>
      </c>
      <c r="R20" s="44" t="s">
        <v>46</v>
      </c>
      <c r="S20" s="44" t="s">
        <v>46</v>
      </c>
      <c r="T20" s="44" t="s">
        <v>12971</v>
      </c>
      <c r="U20" s="44" t="s">
        <v>10908</v>
      </c>
      <c r="V20" s="44" t="s">
        <v>46</v>
      </c>
      <c r="W20" s="44" t="s">
        <v>46</v>
      </c>
      <c r="X20" s="44" t="s">
        <v>12972</v>
      </c>
      <c r="Y20" s="44" t="s">
        <v>46</v>
      </c>
      <c r="Z20" s="44" t="s">
        <v>46</v>
      </c>
      <c r="AA20" s="44" t="s">
        <v>46</v>
      </c>
      <c r="AB20" s="44" t="s">
        <v>46</v>
      </c>
      <c r="AC20" s="44" t="s">
        <v>46</v>
      </c>
      <c r="AD20" s="44" t="s">
        <v>46</v>
      </c>
    </row>
    <row r="21" spans="1:30">
      <c r="A21" s="44" t="s">
        <v>12862</v>
      </c>
      <c r="B21" s="44" t="s">
        <v>963</v>
      </c>
      <c r="C21" s="44" t="s">
        <v>12882</v>
      </c>
      <c r="D21" s="44" t="s">
        <v>12973</v>
      </c>
      <c r="E21" s="44" t="s">
        <v>12974</v>
      </c>
      <c r="F21" s="44" t="s">
        <v>12975</v>
      </c>
      <c r="G21" s="44" t="s">
        <v>12976</v>
      </c>
      <c r="H21" s="44" t="s">
        <v>38</v>
      </c>
      <c r="I21" s="44" t="s">
        <v>46</v>
      </c>
      <c r="J21" s="44" t="s">
        <v>46</v>
      </c>
      <c r="K21" s="44" t="s">
        <v>46</v>
      </c>
      <c r="L21" s="44" t="s">
        <v>46</v>
      </c>
      <c r="M21" s="44" t="s">
        <v>46</v>
      </c>
      <c r="N21" s="44" t="s">
        <v>949</v>
      </c>
      <c r="O21" s="44">
        <v>599</v>
      </c>
      <c r="P21" s="44">
        <v>539</v>
      </c>
      <c r="Q21" s="44" t="s">
        <v>46</v>
      </c>
      <c r="R21" s="44" t="s">
        <v>46</v>
      </c>
      <c r="S21" s="44" t="s">
        <v>46</v>
      </c>
      <c r="T21" s="44" t="s">
        <v>12977</v>
      </c>
      <c r="U21" s="44" t="s">
        <v>46</v>
      </c>
      <c r="V21" s="44" t="s">
        <v>304</v>
      </c>
      <c r="W21" s="44" t="s">
        <v>46</v>
      </c>
      <c r="X21" s="44" t="s">
        <v>12978</v>
      </c>
      <c r="Y21" s="44" t="s">
        <v>46</v>
      </c>
      <c r="Z21" s="44" t="s">
        <v>46</v>
      </c>
      <c r="AA21" s="44" t="s">
        <v>46</v>
      </c>
      <c r="AB21" s="44" t="s">
        <v>46</v>
      </c>
      <c r="AC21" s="44" t="s">
        <v>46</v>
      </c>
      <c r="AD21" s="44" t="s">
        <v>46</v>
      </c>
    </row>
    <row r="22" spans="1:30">
      <c r="A22" s="44" t="s">
        <v>12862</v>
      </c>
      <c r="B22" s="44" t="s">
        <v>963</v>
      </c>
      <c r="C22" s="44" t="s">
        <v>12882</v>
      </c>
      <c r="D22" s="44" t="s">
        <v>12979</v>
      </c>
      <c r="E22" s="44" t="s">
        <v>12980</v>
      </c>
      <c r="F22" s="44" t="s">
        <v>12981</v>
      </c>
      <c r="G22" s="44" t="s">
        <v>12982</v>
      </c>
      <c r="H22" s="44" t="s">
        <v>38</v>
      </c>
      <c r="I22" s="44" t="s">
        <v>46</v>
      </c>
      <c r="J22" s="44" t="s">
        <v>46</v>
      </c>
      <c r="K22" s="44" t="s">
        <v>46</v>
      </c>
      <c r="L22" s="44" t="s">
        <v>46</v>
      </c>
      <c r="M22" s="44" t="s">
        <v>46</v>
      </c>
      <c r="N22" s="44" t="s">
        <v>949</v>
      </c>
      <c r="O22" s="44">
        <v>850</v>
      </c>
      <c r="P22" s="44">
        <v>765</v>
      </c>
      <c r="Q22" s="44" t="s">
        <v>46</v>
      </c>
      <c r="R22" s="44" t="s">
        <v>46</v>
      </c>
      <c r="S22" s="44" t="s">
        <v>46</v>
      </c>
      <c r="T22" s="44" t="s">
        <v>12983</v>
      </c>
      <c r="U22" s="44" t="s">
        <v>46</v>
      </c>
      <c r="V22" s="44" t="s">
        <v>46</v>
      </c>
      <c r="W22" s="44" t="s">
        <v>46</v>
      </c>
      <c r="X22" s="44" t="s">
        <v>12984</v>
      </c>
      <c r="Y22" s="44" t="s">
        <v>46</v>
      </c>
      <c r="Z22" s="44">
        <v>0</v>
      </c>
      <c r="AA22" s="44" t="s">
        <v>46</v>
      </c>
      <c r="AB22" s="44" t="s">
        <v>46</v>
      </c>
      <c r="AC22" s="44" t="s">
        <v>46</v>
      </c>
      <c r="AD22" s="44" t="s">
        <v>46</v>
      </c>
    </row>
    <row r="23" spans="1:30">
      <c r="A23" s="44" t="s">
        <v>12862</v>
      </c>
      <c r="B23" s="44" t="s">
        <v>963</v>
      </c>
      <c r="C23" s="44" t="s">
        <v>12882</v>
      </c>
      <c r="D23" s="44" t="s">
        <v>12985</v>
      </c>
      <c r="E23" s="44" t="s">
        <v>12986</v>
      </c>
      <c r="F23" s="44" t="s">
        <v>12987</v>
      </c>
      <c r="G23" s="44" t="s">
        <v>12988</v>
      </c>
      <c r="H23" s="44" t="s">
        <v>38</v>
      </c>
      <c r="I23" s="44" t="s">
        <v>46</v>
      </c>
      <c r="J23" s="44" t="s">
        <v>46</v>
      </c>
      <c r="K23" s="44" t="s">
        <v>46</v>
      </c>
      <c r="L23" s="44" t="s">
        <v>46</v>
      </c>
      <c r="M23" s="44" t="s">
        <v>46</v>
      </c>
      <c r="N23" s="44" t="s">
        <v>949</v>
      </c>
      <c r="O23" s="44">
        <v>2730</v>
      </c>
      <c r="P23" s="44">
        <v>2457</v>
      </c>
      <c r="Q23" s="44" t="s">
        <v>46</v>
      </c>
      <c r="R23" s="44" t="s">
        <v>46</v>
      </c>
      <c r="S23" s="44" t="s">
        <v>46</v>
      </c>
      <c r="T23" s="44" t="s">
        <v>12989</v>
      </c>
      <c r="U23" s="44" t="s">
        <v>10908</v>
      </c>
      <c r="V23" s="44" t="s">
        <v>46</v>
      </c>
      <c r="W23" s="44" t="s">
        <v>46</v>
      </c>
      <c r="X23" s="44" t="s">
        <v>12990</v>
      </c>
      <c r="Y23" s="44" t="s">
        <v>46</v>
      </c>
      <c r="Z23" s="44" t="s">
        <v>46</v>
      </c>
      <c r="AA23" s="44" t="s">
        <v>46</v>
      </c>
      <c r="AB23" s="44" t="s">
        <v>46</v>
      </c>
      <c r="AC23" s="44" t="s">
        <v>46</v>
      </c>
      <c r="AD23" s="44" t="s">
        <v>46</v>
      </c>
    </row>
    <row r="24" spans="1:30">
      <c r="A24" s="44" t="s">
        <v>12862</v>
      </c>
      <c r="B24" s="44" t="s">
        <v>963</v>
      </c>
      <c r="C24" s="44" t="s">
        <v>12991</v>
      </c>
      <c r="D24" s="44" t="s">
        <v>12992</v>
      </c>
      <c r="E24" s="44" t="s">
        <v>12993</v>
      </c>
      <c r="F24" s="44" t="s">
        <v>12994</v>
      </c>
      <c r="G24" s="44" t="s">
        <v>12995</v>
      </c>
      <c r="H24" s="44" t="s">
        <v>38</v>
      </c>
      <c r="I24" s="44" t="s">
        <v>46</v>
      </c>
      <c r="J24" s="44" t="s">
        <v>46</v>
      </c>
      <c r="K24" s="44" t="s">
        <v>46</v>
      </c>
      <c r="L24" s="44" t="s">
        <v>46</v>
      </c>
      <c r="M24" s="44" t="s">
        <v>46</v>
      </c>
      <c r="N24" s="44" t="s">
        <v>61</v>
      </c>
      <c r="O24" s="44">
        <v>758</v>
      </c>
      <c r="P24" s="44">
        <v>699</v>
      </c>
      <c r="Q24" s="44" t="s">
        <v>46</v>
      </c>
      <c r="R24" s="44" t="s">
        <v>46</v>
      </c>
      <c r="S24" s="44" t="s">
        <v>46</v>
      </c>
      <c r="T24" s="44" t="s">
        <v>12996</v>
      </c>
      <c r="U24" s="44" t="s">
        <v>46</v>
      </c>
      <c r="V24" s="44" t="s">
        <v>46</v>
      </c>
      <c r="W24" s="44" t="s">
        <v>46</v>
      </c>
      <c r="X24" s="44" t="s">
        <v>12997</v>
      </c>
      <c r="Y24" s="44" t="s">
        <v>46</v>
      </c>
      <c r="Z24" s="44" t="s">
        <v>46</v>
      </c>
      <c r="AA24" s="44" t="s">
        <v>46</v>
      </c>
      <c r="AB24" s="44" t="s">
        <v>46</v>
      </c>
      <c r="AC24" s="44" t="s">
        <v>46</v>
      </c>
      <c r="AD24" s="44" t="s">
        <v>46</v>
      </c>
    </row>
    <row r="25" spans="1:30">
      <c r="A25" s="44" t="s">
        <v>12862</v>
      </c>
      <c r="B25" s="44" t="s">
        <v>963</v>
      </c>
      <c r="C25" s="44" t="s">
        <v>12991</v>
      </c>
      <c r="D25" s="44" t="s">
        <v>12998</v>
      </c>
      <c r="E25" s="44" t="s">
        <v>12999</v>
      </c>
      <c r="F25" s="44" t="s">
        <v>13000</v>
      </c>
      <c r="G25" s="44" t="s">
        <v>13001</v>
      </c>
      <c r="H25" s="44" t="s">
        <v>38</v>
      </c>
      <c r="I25" s="44" t="s">
        <v>46</v>
      </c>
      <c r="J25" s="44" t="s">
        <v>46</v>
      </c>
      <c r="K25" s="44" t="s">
        <v>46</v>
      </c>
      <c r="L25" s="44" t="s">
        <v>46</v>
      </c>
      <c r="M25" s="44" t="s">
        <v>46</v>
      </c>
      <c r="N25" s="44" t="s">
        <v>61</v>
      </c>
      <c r="O25" s="44">
        <v>349</v>
      </c>
      <c r="P25" s="44">
        <v>299</v>
      </c>
      <c r="Q25" s="44" t="s">
        <v>46</v>
      </c>
      <c r="R25" s="44" t="s">
        <v>46</v>
      </c>
      <c r="S25" s="44" t="s">
        <v>46</v>
      </c>
      <c r="T25" s="44" t="s">
        <v>13002</v>
      </c>
      <c r="U25" s="44" t="s">
        <v>46</v>
      </c>
      <c r="V25" s="44" t="s">
        <v>46</v>
      </c>
      <c r="W25" s="44" t="s">
        <v>46</v>
      </c>
      <c r="X25" s="44" t="s">
        <v>9845</v>
      </c>
      <c r="Y25" s="44" t="s">
        <v>46</v>
      </c>
      <c r="Z25" s="44" t="s">
        <v>46</v>
      </c>
      <c r="AA25" s="44" t="s">
        <v>46</v>
      </c>
      <c r="AB25" s="44" t="s">
        <v>46</v>
      </c>
      <c r="AC25" s="44" t="s">
        <v>46</v>
      </c>
      <c r="AD25" s="44" t="s">
        <v>46</v>
      </c>
    </row>
    <row r="26" spans="1:30">
      <c r="A26" s="44" t="s">
        <v>12862</v>
      </c>
      <c r="B26" s="44" t="s">
        <v>963</v>
      </c>
      <c r="C26" s="44" t="s">
        <v>12991</v>
      </c>
      <c r="D26" s="44" t="s">
        <v>13003</v>
      </c>
      <c r="E26" s="44" t="s">
        <v>13004</v>
      </c>
      <c r="F26" s="44" t="s">
        <v>13005</v>
      </c>
      <c r="G26" s="44" t="s">
        <v>13006</v>
      </c>
      <c r="H26" s="44" t="s">
        <v>38</v>
      </c>
      <c r="I26" s="44" t="s">
        <v>46</v>
      </c>
      <c r="J26" s="44" t="s">
        <v>46</v>
      </c>
      <c r="K26" s="44" t="s">
        <v>46</v>
      </c>
      <c r="L26" s="44" t="s">
        <v>46</v>
      </c>
      <c r="M26" s="44" t="s">
        <v>46</v>
      </c>
      <c r="N26" s="44" t="s">
        <v>61</v>
      </c>
      <c r="O26" s="44">
        <v>1080</v>
      </c>
      <c r="P26" s="44">
        <v>999</v>
      </c>
      <c r="Q26" s="44" t="s">
        <v>46</v>
      </c>
      <c r="R26" s="44" t="s">
        <v>46</v>
      </c>
      <c r="S26" s="44" t="s">
        <v>46</v>
      </c>
      <c r="T26" s="44" t="s">
        <v>13007</v>
      </c>
      <c r="U26" s="44" t="s">
        <v>46</v>
      </c>
      <c r="V26" s="44" t="s">
        <v>46</v>
      </c>
      <c r="W26" s="44" t="s">
        <v>46</v>
      </c>
      <c r="X26" s="44" t="s">
        <v>13008</v>
      </c>
      <c r="Y26" s="44" t="s">
        <v>46</v>
      </c>
      <c r="Z26" s="44" t="s">
        <v>46</v>
      </c>
      <c r="AA26" s="44" t="s">
        <v>46</v>
      </c>
      <c r="AB26" s="44" t="s">
        <v>46</v>
      </c>
      <c r="AC26" s="44" t="s">
        <v>46</v>
      </c>
      <c r="AD26" s="44" t="s">
        <v>46</v>
      </c>
    </row>
    <row r="27" spans="1:30">
      <c r="A27" s="44" t="s">
        <v>12862</v>
      </c>
      <c r="B27" s="44" t="s">
        <v>963</v>
      </c>
      <c r="C27" s="44" t="s">
        <v>12955</v>
      </c>
      <c r="D27" s="44" t="s">
        <v>13009</v>
      </c>
      <c r="E27" s="44" t="s">
        <v>13010</v>
      </c>
      <c r="F27" s="44" t="s">
        <v>13011</v>
      </c>
      <c r="G27" s="44" t="s">
        <v>13012</v>
      </c>
      <c r="H27" s="44" t="s">
        <v>38</v>
      </c>
      <c r="I27" s="44" t="s">
        <v>46</v>
      </c>
      <c r="J27" s="44" t="s">
        <v>46</v>
      </c>
      <c r="K27" s="44" t="s">
        <v>46</v>
      </c>
      <c r="L27" s="44" t="s">
        <v>46</v>
      </c>
      <c r="M27" s="44" t="s">
        <v>46</v>
      </c>
      <c r="N27" s="44" t="s">
        <v>61</v>
      </c>
      <c r="O27" s="44">
        <v>534</v>
      </c>
      <c r="P27" s="44">
        <v>534</v>
      </c>
      <c r="Q27" s="44" t="s">
        <v>46</v>
      </c>
      <c r="R27" s="44" t="s">
        <v>46</v>
      </c>
      <c r="S27" s="44" t="s">
        <v>46</v>
      </c>
      <c r="T27" s="44" t="s">
        <v>13013</v>
      </c>
      <c r="U27" s="44" t="s">
        <v>12120</v>
      </c>
      <c r="V27" s="44" t="s">
        <v>46</v>
      </c>
      <c r="W27" s="44" t="s">
        <v>46</v>
      </c>
      <c r="X27" s="44" t="s">
        <v>12972</v>
      </c>
      <c r="Y27" s="44" t="s">
        <v>46</v>
      </c>
      <c r="Z27" s="44" t="s">
        <v>46</v>
      </c>
      <c r="AA27" s="44" t="s">
        <v>46</v>
      </c>
      <c r="AB27" s="44" t="s">
        <v>46</v>
      </c>
      <c r="AC27" s="44" t="s">
        <v>46</v>
      </c>
      <c r="AD27" s="44" t="s">
        <v>46</v>
      </c>
    </row>
    <row r="28" spans="1:30">
      <c r="A28" s="44" t="s">
        <v>12862</v>
      </c>
      <c r="B28" s="44" t="s">
        <v>963</v>
      </c>
      <c r="C28" s="44" t="s">
        <v>12955</v>
      </c>
      <c r="D28" s="44" t="s">
        <v>13014</v>
      </c>
      <c r="E28" s="44" t="s">
        <v>13015</v>
      </c>
      <c r="F28" s="44" t="s">
        <v>13016</v>
      </c>
      <c r="G28" s="44" t="s">
        <v>13017</v>
      </c>
      <c r="H28" s="44" t="s">
        <v>38</v>
      </c>
      <c r="I28" s="44" t="s">
        <v>46</v>
      </c>
      <c r="J28" s="44" t="s">
        <v>46</v>
      </c>
      <c r="K28" s="44" t="s">
        <v>46</v>
      </c>
      <c r="L28" s="44" t="s">
        <v>46</v>
      </c>
      <c r="M28" s="44" t="s">
        <v>46</v>
      </c>
      <c r="N28" s="44" t="s">
        <v>61</v>
      </c>
      <c r="O28" s="44">
        <v>1066</v>
      </c>
      <c r="P28" s="44">
        <v>1150</v>
      </c>
      <c r="Q28" s="44" t="s">
        <v>46</v>
      </c>
      <c r="R28" s="44" t="s">
        <v>46</v>
      </c>
      <c r="S28" s="44" t="s">
        <v>46</v>
      </c>
      <c r="T28" s="44" t="s">
        <v>13013</v>
      </c>
      <c r="U28" s="44" t="s">
        <v>12120</v>
      </c>
      <c r="V28" s="44" t="s">
        <v>46</v>
      </c>
      <c r="W28" s="44" t="s">
        <v>46</v>
      </c>
      <c r="X28" s="44" t="s">
        <v>12433</v>
      </c>
      <c r="Y28" s="44" t="s">
        <v>46</v>
      </c>
      <c r="Z28" s="44" t="s">
        <v>46</v>
      </c>
      <c r="AA28" s="44" t="s">
        <v>46</v>
      </c>
      <c r="AB28" s="44" t="s">
        <v>46</v>
      </c>
      <c r="AC28" s="44" t="s">
        <v>46</v>
      </c>
      <c r="AD28" s="44" t="s">
        <v>46</v>
      </c>
    </row>
    <row r="29" spans="1:30">
      <c r="A29" s="44" t="s">
        <v>12862</v>
      </c>
      <c r="B29" s="44" t="s">
        <v>963</v>
      </c>
      <c r="C29" s="44" t="s">
        <v>12882</v>
      </c>
      <c r="D29" s="44" t="s">
        <v>13018</v>
      </c>
      <c r="E29" s="44" t="s">
        <v>13019</v>
      </c>
      <c r="F29" s="44" t="s">
        <v>13020</v>
      </c>
      <c r="G29" s="44" t="s">
        <v>13021</v>
      </c>
      <c r="H29" s="44" t="s">
        <v>38</v>
      </c>
      <c r="I29" s="44" t="s">
        <v>46</v>
      </c>
      <c r="J29" s="44" t="s">
        <v>46</v>
      </c>
      <c r="K29" s="44" t="s">
        <v>46</v>
      </c>
      <c r="L29" s="44" t="s">
        <v>46</v>
      </c>
      <c r="M29" s="44" t="s">
        <v>46</v>
      </c>
      <c r="N29" s="44" t="s">
        <v>46</v>
      </c>
      <c r="O29" s="44">
        <v>1400</v>
      </c>
      <c r="P29" s="44">
        <v>1050</v>
      </c>
      <c r="Q29" s="44" t="s">
        <v>46</v>
      </c>
      <c r="R29" s="44" t="s">
        <v>46</v>
      </c>
      <c r="S29" s="44" t="s">
        <v>46</v>
      </c>
      <c r="T29" s="44" t="s">
        <v>46</v>
      </c>
      <c r="U29" s="44" t="s">
        <v>46</v>
      </c>
      <c r="V29" s="44" t="s">
        <v>46</v>
      </c>
      <c r="W29" s="44" t="s">
        <v>46</v>
      </c>
      <c r="X29" s="44" t="s">
        <v>9103</v>
      </c>
      <c r="Y29" s="44" t="s">
        <v>46</v>
      </c>
      <c r="Z29" s="44">
        <v>0</v>
      </c>
      <c r="AA29" s="44" t="s">
        <v>46</v>
      </c>
      <c r="AB29" s="44" t="s">
        <v>46</v>
      </c>
      <c r="AC29" s="44" t="s">
        <v>46</v>
      </c>
      <c r="AD29" s="44" t="s">
        <v>46</v>
      </c>
    </row>
    <row r="30" spans="1:30">
      <c r="A30" s="44" t="s">
        <v>12862</v>
      </c>
      <c r="B30" s="44" t="s">
        <v>963</v>
      </c>
      <c r="C30" s="44" t="s">
        <v>12991</v>
      </c>
      <c r="D30" s="44" t="s">
        <v>13022</v>
      </c>
      <c r="E30" s="44" t="s">
        <v>13023</v>
      </c>
      <c r="F30" s="44" t="s">
        <v>13024</v>
      </c>
      <c r="G30" s="44" t="s">
        <v>13025</v>
      </c>
      <c r="H30" s="44" t="s">
        <v>38</v>
      </c>
      <c r="I30" s="44" t="s">
        <v>46</v>
      </c>
      <c r="J30" s="44" t="s">
        <v>46</v>
      </c>
      <c r="K30" s="44" t="s">
        <v>46</v>
      </c>
      <c r="L30" s="44" t="s">
        <v>46</v>
      </c>
      <c r="M30" s="44" t="s">
        <v>46</v>
      </c>
      <c r="N30" s="44" t="s">
        <v>46</v>
      </c>
      <c r="O30" s="44">
        <v>480</v>
      </c>
      <c r="P30" s="44">
        <v>460</v>
      </c>
      <c r="Q30" s="44" t="s">
        <v>46</v>
      </c>
      <c r="R30" s="44" t="s">
        <v>46</v>
      </c>
      <c r="S30" s="44" t="s">
        <v>46</v>
      </c>
      <c r="T30" s="44" t="s">
        <v>46</v>
      </c>
      <c r="U30" s="44" t="s">
        <v>46</v>
      </c>
      <c r="V30" s="44" t="s">
        <v>46</v>
      </c>
      <c r="W30" s="44" t="s">
        <v>46</v>
      </c>
      <c r="X30" s="44" t="s">
        <v>13026</v>
      </c>
      <c r="Y30" s="44" t="s">
        <v>46</v>
      </c>
      <c r="Z30" s="44">
        <v>0</v>
      </c>
      <c r="AA30" s="44" t="s">
        <v>46</v>
      </c>
      <c r="AB30" s="44" t="s">
        <v>46</v>
      </c>
      <c r="AC30" s="44" t="s">
        <v>46</v>
      </c>
      <c r="AD30" s="44" t="s">
        <v>46</v>
      </c>
    </row>
    <row r="31" spans="1:30">
      <c r="A31" s="44" t="s">
        <v>12862</v>
      </c>
      <c r="B31" s="44" t="s">
        <v>963</v>
      </c>
      <c r="C31" s="44" t="s">
        <v>12991</v>
      </c>
      <c r="D31" s="44" t="s">
        <v>13027</v>
      </c>
      <c r="E31" s="44" t="s">
        <v>13028</v>
      </c>
      <c r="F31" s="44" t="s">
        <v>13029</v>
      </c>
      <c r="G31" s="44" t="s">
        <v>13030</v>
      </c>
      <c r="H31" s="44" t="s">
        <v>38</v>
      </c>
      <c r="I31" s="44" t="s">
        <v>46</v>
      </c>
      <c r="J31" s="44" t="s">
        <v>46</v>
      </c>
      <c r="K31" s="44" t="s">
        <v>46</v>
      </c>
      <c r="L31" s="44" t="s">
        <v>46</v>
      </c>
      <c r="M31" s="44" t="s">
        <v>46</v>
      </c>
      <c r="N31" s="44" t="s">
        <v>46</v>
      </c>
      <c r="O31" s="44">
        <v>480</v>
      </c>
      <c r="P31" s="44">
        <v>460</v>
      </c>
      <c r="Q31" s="44" t="s">
        <v>46</v>
      </c>
      <c r="R31" s="44" t="s">
        <v>46</v>
      </c>
      <c r="S31" s="44" t="s">
        <v>46</v>
      </c>
      <c r="T31" s="44" t="s">
        <v>46</v>
      </c>
      <c r="U31" s="44" t="s">
        <v>46</v>
      </c>
      <c r="V31" s="44" t="s">
        <v>46</v>
      </c>
      <c r="W31" s="44" t="s">
        <v>46</v>
      </c>
      <c r="X31" s="44" t="s">
        <v>13026</v>
      </c>
      <c r="Y31" s="44" t="s">
        <v>46</v>
      </c>
      <c r="Z31" s="44">
        <v>0</v>
      </c>
      <c r="AA31" s="44" t="s">
        <v>46</v>
      </c>
      <c r="AB31" s="44" t="s">
        <v>46</v>
      </c>
      <c r="AC31" s="44" t="s">
        <v>46</v>
      </c>
      <c r="AD31" s="44" t="s">
        <v>46</v>
      </c>
    </row>
    <row r="32" spans="1:30">
      <c r="A32" s="44" t="s">
        <v>12862</v>
      </c>
      <c r="B32" s="44" t="s">
        <v>963</v>
      </c>
      <c r="C32" s="44" t="s">
        <v>12882</v>
      </c>
      <c r="D32" s="44" t="s">
        <v>13031</v>
      </c>
      <c r="E32" s="44" t="s">
        <v>13032</v>
      </c>
      <c r="F32" s="44" t="s">
        <v>13033</v>
      </c>
      <c r="G32" s="44" t="s">
        <v>13034</v>
      </c>
      <c r="H32" s="44" t="s">
        <v>38</v>
      </c>
      <c r="I32" s="44" t="s">
        <v>46</v>
      </c>
      <c r="J32" s="44" t="s">
        <v>46</v>
      </c>
      <c r="K32" s="44" t="s">
        <v>46</v>
      </c>
      <c r="L32" s="44" t="s">
        <v>46</v>
      </c>
      <c r="M32" s="44" t="s">
        <v>46</v>
      </c>
      <c r="N32" s="44" t="s">
        <v>46</v>
      </c>
      <c r="O32" s="44">
        <v>2000</v>
      </c>
      <c r="P32" s="44">
        <v>1600</v>
      </c>
      <c r="Q32" s="44" t="s">
        <v>46</v>
      </c>
      <c r="R32" s="44" t="s">
        <v>46</v>
      </c>
      <c r="S32" s="44" t="s">
        <v>46</v>
      </c>
      <c r="T32" s="44" t="s">
        <v>46</v>
      </c>
      <c r="U32" s="44" t="s">
        <v>46</v>
      </c>
      <c r="V32" s="44" t="s">
        <v>46</v>
      </c>
      <c r="W32" s="44" t="s">
        <v>46</v>
      </c>
      <c r="X32" s="44" t="s">
        <v>13035</v>
      </c>
      <c r="Y32" s="44" t="s">
        <v>46</v>
      </c>
      <c r="Z32" s="44">
        <v>0</v>
      </c>
      <c r="AA32" s="44" t="s">
        <v>46</v>
      </c>
      <c r="AB32" s="44" t="s">
        <v>46</v>
      </c>
      <c r="AC32" s="44" t="s">
        <v>46</v>
      </c>
      <c r="AD32" s="44" t="s">
        <v>46</v>
      </c>
    </row>
    <row r="33" spans="1:30">
      <c r="A33" s="44" t="s">
        <v>12862</v>
      </c>
      <c r="B33" s="44" t="s">
        <v>963</v>
      </c>
      <c r="C33" s="44" t="s">
        <v>12882</v>
      </c>
      <c r="D33" s="44" t="s">
        <v>13036</v>
      </c>
      <c r="E33" s="44" t="s">
        <v>13037</v>
      </c>
      <c r="F33" s="44" t="s">
        <v>13038</v>
      </c>
      <c r="G33" s="44" t="s">
        <v>13039</v>
      </c>
      <c r="H33" s="44" t="s">
        <v>38</v>
      </c>
      <c r="I33" s="44" t="s">
        <v>46</v>
      </c>
      <c r="J33" s="44" t="s">
        <v>46</v>
      </c>
      <c r="K33" s="44" t="s">
        <v>46</v>
      </c>
      <c r="L33" s="44" t="s">
        <v>46</v>
      </c>
      <c r="M33" s="44" t="s">
        <v>46</v>
      </c>
      <c r="N33" s="44" t="s">
        <v>949</v>
      </c>
      <c r="O33" s="44">
        <v>1350</v>
      </c>
      <c r="P33" s="44">
        <v>1080</v>
      </c>
      <c r="Q33" s="44" t="s">
        <v>46</v>
      </c>
      <c r="R33" s="44" t="s">
        <v>46</v>
      </c>
      <c r="S33" s="44" t="s">
        <v>46</v>
      </c>
      <c r="T33" s="44" t="s">
        <v>13040</v>
      </c>
      <c r="U33" s="44" t="s">
        <v>46</v>
      </c>
      <c r="V33" s="44" t="s">
        <v>4311</v>
      </c>
      <c r="W33" s="44" t="s">
        <v>71</v>
      </c>
      <c r="X33" s="44" t="s">
        <v>13041</v>
      </c>
      <c r="Y33" s="44" t="s">
        <v>46</v>
      </c>
      <c r="Z33" s="44">
        <v>0</v>
      </c>
      <c r="AA33" s="44" t="s">
        <v>46</v>
      </c>
      <c r="AB33" s="44" t="s">
        <v>46</v>
      </c>
      <c r="AC33" s="44" t="s">
        <v>46</v>
      </c>
      <c r="AD33" s="44" t="s">
        <v>46</v>
      </c>
    </row>
    <row r="34" spans="1:30">
      <c r="A34" s="44" t="s">
        <v>12862</v>
      </c>
      <c r="B34" s="44" t="s">
        <v>13042</v>
      </c>
      <c r="C34" s="44" t="s">
        <v>13043</v>
      </c>
      <c r="D34" s="44" t="s">
        <v>13044</v>
      </c>
      <c r="E34" s="44" t="s">
        <v>13045</v>
      </c>
      <c r="F34" s="44" t="s">
        <v>13046</v>
      </c>
      <c r="G34" s="44" t="s">
        <v>13047</v>
      </c>
      <c r="H34" s="44" t="s">
        <v>38</v>
      </c>
      <c r="I34" s="44" t="s">
        <v>13048</v>
      </c>
      <c r="J34" s="44" t="s">
        <v>46</v>
      </c>
      <c r="K34" s="44" t="s">
        <v>46</v>
      </c>
      <c r="L34" s="44" t="s">
        <v>46</v>
      </c>
      <c r="M34" s="44" t="s">
        <v>46</v>
      </c>
      <c r="N34" s="44" t="s">
        <v>46</v>
      </c>
      <c r="O34" s="44">
        <v>2370</v>
      </c>
      <c r="P34" s="44">
        <v>1699</v>
      </c>
      <c r="Q34" s="44" t="s">
        <v>46</v>
      </c>
      <c r="R34" s="44" t="s">
        <v>46</v>
      </c>
      <c r="S34" s="44" t="s">
        <v>46</v>
      </c>
      <c r="T34" s="44" t="s">
        <v>46</v>
      </c>
      <c r="U34" s="44" t="s">
        <v>46</v>
      </c>
      <c r="V34" s="44" t="s">
        <v>46</v>
      </c>
      <c r="W34" s="44" t="s">
        <v>46</v>
      </c>
      <c r="X34" s="44" t="s">
        <v>11250</v>
      </c>
      <c r="Y34" s="44" t="s">
        <v>46</v>
      </c>
      <c r="Z34" s="44" t="s">
        <v>46</v>
      </c>
      <c r="AA34" s="44" t="s">
        <v>46</v>
      </c>
      <c r="AB34" s="44" t="s">
        <v>46</v>
      </c>
      <c r="AC34" s="44" t="s">
        <v>46</v>
      </c>
      <c r="AD34" s="44" t="s">
        <v>46</v>
      </c>
    </row>
    <row r="35" spans="1:30">
      <c r="A35" s="44" t="s">
        <v>12862</v>
      </c>
      <c r="B35" s="44" t="s">
        <v>13042</v>
      </c>
      <c r="C35" s="44" t="s">
        <v>13043</v>
      </c>
      <c r="D35" s="44" t="s">
        <v>13049</v>
      </c>
      <c r="E35" s="44" t="s">
        <v>13050</v>
      </c>
      <c r="F35" s="44" t="s">
        <v>13051</v>
      </c>
      <c r="G35" s="44" t="s">
        <v>13052</v>
      </c>
      <c r="H35" s="44" t="s">
        <v>38</v>
      </c>
      <c r="I35" s="44" t="s">
        <v>46</v>
      </c>
      <c r="J35" s="44" t="s">
        <v>46</v>
      </c>
      <c r="K35" s="44" t="s">
        <v>13053</v>
      </c>
      <c r="L35" s="44" t="s">
        <v>13054</v>
      </c>
      <c r="M35" s="44" t="s">
        <v>46</v>
      </c>
      <c r="N35" s="44" t="s">
        <v>61</v>
      </c>
      <c r="O35" s="44">
        <v>3390</v>
      </c>
      <c r="P35" s="44">
        <v>2300</v>
      </c>
      <c r="Q35" s="44" t="s">
        <v>46</v>
      </c>
      <c r="R35" s="44" t="s">
        <v>46</v>
      </c>
      <c r="S35" s="44" t="s">
        <v>46</v>
      </c>
      <c r="T35" s="44" t="s">
        <v>13055</v>
      </c>
      <c r="U35" s="44" t="s">
        <v>13056</v>
      </c>
      <c r="V35" s="44" t="s">
        <v>46</v>
      </c>
      <c r="W35" s="44" t="s">
        <v>46</v>
      </c>
      <c r="X35" s="44" t="s">
        <v>11250</v>
      </c>
      <c r="Y35" s="44" t="s">
        <v>46</v>
      </c>
      <c r="Z35" s="44" t="s">
        <v>46</v>
      </c>
      <c r="AA35" s="44" t="s">
        <v>46</v>
      </c>
      <c r="AB35" s="44" t="s">
        <v>46</v>
      </c>
      <c r="AC35" s="44" t="s">
        <v>46</v>
      </c>
      <c r="AD35" s="44" t="s">
        <v>46</v>
      </c>
    </row>
  </sheetData>
  <mergeCells count="1">
    <mergeCell ref="AA1:AD1"/>
  </mergeCells>
  <phoneticPr fontId="32" type="noConversion"/>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5"/>
  <sheetViews>
    <sheetView workbookViewId="0"/>
  </sheetViews>
  <sheetFormatPr defaultRowHeight="15"/>
  <sheetData>
    <row r="1" spans="1:26">
      <c r="A1" s="45" t="s">
        <v>1</v>
      </c>
      <c r="B1" s="45" t="s">
        <v>2</v>
      </c>
      <c r="C1" s="45" t="s">
        <v>3</v>
      </c>
      <c r="D1" s="45" t="s">
        <v>10744</v>
      </c>
      <c r="E1" s="45" t="s">
        <v>5</v>
      </c>
      <c r="F1" s="45" t="s">
        <v>10745</v>
      </c>
      <c r="G1" s="45" t="s">
        <v>10746</v>
      </c>
      <c r="H1" s="45" t="s">
        <v>12</v>
      </c>
      <c r="I1" s="45" t="s">
        <v>13</v>
      </c>
      <c r="J1" s="45" t="s">
        <v>14</v>
      </c>
      <c r="K1" s="45" t="s">
        <v>15</v>
      </c>
      <c r="L1" s="45" t="s">
        <v>16</v>
      </c>
      <c r="M1" s="45" t="s">
        <v>17</v>
      </c>
      <c r="N1" s="45" t="s">
        <v>18</v>
      </c>
      <c r="O1" s="45" t="s">
        <v>8</v>
      </c>
      <c r="P1" s="45" t="s">
        <v>10747</v>
      </c>
      <c r="Q1" s="45" t="s">
        <v>24</v>
      </c>
      <c r="R1" s="45" t="s">
        <v>10748</v>
      </c>
      <c r="S1" s="45" t="s">
        <v>10749</v>
      </c>
      <c r="T1" s="45" t="s">
        <v>28</v>
      </c>
      <c r="U1" s="45" t="s">
        <v>10750</v>
      </c>
      <c r="V1" s="45" t="s">
        <v>10</v>
      </c>
      <c r="W1" s="45" t="s">
        <v>11</v>
      </c>
      <c r="X1" s="45" t="s">
        <v>10751</v>
      </c>
      <c r="Y1" s="45" t="s">
        <v>10752</v>
      </c>
      <c r="Z1" s="45" t="s">
        <v>13057</v>
      </c>
    </row>
    <row r="2" spans="1:26">
      <c r="A2" s="44" t="s">
        <v>13058</v>
      </c>
      <c r="B2" s="44" t="s">
        <v>13059</v>
      </c>
      <c r="C2" s="44" t="s">
        <v>13060</v>
      </c>
      <c r="D2" s="44" t="s">
        <v>13061</v>
      </c>
      <c r="E2" s="44" t="s">
        <v>13062</v>
      </c>
      <c r="F2" s="44" t="s">
        <v>13063</v>
      </c>
      <c r="G2" s="44" t="s">
        <v>13064</v>
      </c>
      <c r="H2" s="44" t="s">
        <v>38</v>
      </c>
      <c r="I2" s="44" t="s">
        <v>46</v>
      </c>
      <c r="J2" s="44" t="s">
        <v>46</v>
      </c>
      <c r="K2" s="44" t="s">
        <v>787</v>
      </c>
      <c r="L2" s="44" t="s">
        <v>13065</v>
      </c>
      <c r="M2" s="44" t="s">
        <v>46</v>
      </c>
      <c r="N2" s="44" t="s">
        <v>61</v>
      </c>
      <c r="O2" s="44" t="s">
        <v>46</v>
      </c>
      <c r="P2" s="44">
        <v>8800</v>
      </c>
      <c r="Q2" s="44" t="s">
        <v>46</v>
      </c>
      <c r="R2" s="44" t="s">
        <v>46</v>
      </c>
      <c r="S2" s="44" t="s">
        <v>46</v>
      </c>
      <c r="T2" s="44" t="s">
        <v>13066</v>
      </c>
      <c r="U2" s="44" t="s">
        <v>46</v>
      </c>
      <c r="V2" s="44" t="s">
        <v>46</v>
      </c>
      <c r="W2" s="44" t="s">
        <v>71</v>
      </c>
      <c r="X2" s="44" t="s">
        <v>13067</v>
      </c>
      <c r="Y2" s="44" t="s">
        <v>47</v>
      </c>
      <c r="Z2" s="44" t="s">
        <v>46</v>
      </c>
    </row>
    <row r="3" spans="1:26">
      <c r="A3" s="44" t="s">
        <v>13058</v>
      </c>
      <c r="B3" s="44" t="s">
        <v>13059</v>
      </c>
      <c r="C3" s="44" t="s">
        <v>13060</v>
      </c>
      <c r="D3" s="44" t="s">
        <v>13068</v>
      </c>
      <c r="E3" s="44" t="s">
        <v>13069</v>
      </c>
      <c r="F3" s="44" t="s">
        <v>13070</v>
      </c>
      <c r="G3" s="44" t="s">
        <v>13071</v>
      </c>
      <c r="H3" s="44" t="s">
        <v>38</v>
      </c>
      <c r="I3" s="44" t="s">
        <v>46</v>
      </c>
      <c r="J3" s="44" t="s">
        <v>46</v>
      </c>
      <c r="K3" s="44" t="s">
        <v>787</v>
      </c>
      <c r="L3" s="44" t="s">
        <v>13072</v>
      </c>
      <c r="M3" s="44" t="s">
        <v>46</v>
      </c>
      <c r="N3" s="44" t="s">
        <v>61</v>
      </c>
      <c r="O3" s="44" t="s">
        <v>46</v>
      </c>
      <c r="P3" s="44">
        <v>2250</v>
      </c>
      <c r="Q3" s="44" t="s">
        <v>46</v>
      </c>
      <c r="R3" s="44" t="s">
        <v>46</v>
      </c>
      <c r="S3" s="44" t="s">
        <v>46</v>
      </c>
      <c r="T3" s="44" t="s">
        <v>13073</v>
      </c>
      <c r="U3" s="44" t="s">
        <v>46</v>
      </c>
      <c r="V3" s="44" t="s">
        <v>46</v>
      </c>
      <c r="W3" s="44" t="s">
        <v>71</v>
      </c>
      <c r="X3" s="44" t="s">
        <v>13074</v>
      </c>
      <c r="Y3" s="44" t="s">
        <v>47</v>
      </c>
      <c r="Z3" s="44" t="s">
        <v>46</v>
      </c>
    </row>
    <row r="4" spans="1:26">
      <c r="A4" s="44" t="s">
        <v>13058</v>
      </c>
      <c r="B4" s="44" t="s">
        <v>13059</v>
      </c>
      <c r="C4" s="44" t="s">
        <v>13060</v>
      </c>
      <c r="D4" s="44" t="s">
        <v>13075</v>
      </c>
      <c r="E4" s="44" t="s">
        <v>13076</v>
      </c>
      <c r="F4" s="44" t="s">
        <v>13077</v>
      </c>
      <c r="G4" s="44" t="s">
        <v>13078</v>
      </c>
      <c r="H4" s="44" t="s">
        <v>38</v>
      </c>
      <c r="I4" s="44" t="s">
        <v>46</v>
      </c>
      <c r="J4" s="44" t="s">
        <v>46</v>
      </c>
      <c r="K4" s="44" t="s">
        <v>13079</v>
      </c>
      <c r="L4" s="44" t="s">
        <v>13080</v>
      </c>
      <c r="M4" s="44" t="s">
        <v>46</v>
      </c>
      <c r="N4" s="44" t="s">
        <v>61</v>
      </c>
      <c r="O4" s="44" t="s">
        <v>46</v>
      </c>
      <c r="P4" s="44">
        <v>1500</v>
      </c>
      <c r="Q4" s="44" t="s">
        <v>46</v>
      </c>
      <c r="R4" s="44" t="s">
        <v>46</v>
      </c>
      <c r="S4" s="44" t="s">
        <v>46</v>
      </c>
      <c r="T4" s="44" t="s">
        <v>46</v>
      </c>
      <c r="U4" s="44" t="s">
        <v>46</v>
      </c>
      <c r="V4" s="44" t="s">
        <v>46</v>
      </c>
      <c r="W4" s="44" t="s">
        <v>71</v>
      </c>
      <c r="X4" s="44" t="s">
        <v>8978</v>
      </c>
      <c r="Y4" s="44" t="s">
        <v>47</v>
      </c>
      <c r="Z4" s="44" t="s">
        <v>46</v>
      </c>
    </row>
    <row r="5" spans="1:26">
      <c r="A5" s="44" t="s">
        <v>13058</v>
      </c>
      <c r="B5" s="44" t="s">
        <v>2649</v>
      </c>
      <c r="C5" s="44" t="s">
        <v>741</v>
      </c>
      <c r="D5" s="44" t="s">
        <v>13081</v>
      </c>
      <c r="E5" s="44" t="s">
        <v>13082</v>
      </c>
      <c r="F5" s="44" t="s">
        <v>13083</v>
      </c>
      <c r="G5" s="44" t="s">
        <v>13084</v>
      </c>
      <c r="H5" s="44" t="s">
        <v>38</v>
      </c>
      <c r="I5" s="44" t="s">
        <v>46</v>
      </c>
      <c r="J5" s="44" t="s">
        <v>46</v>
      </c>
      <c r="K5" s="44" t="s">
        <v>2581</v>
      </c>
      <c r="L5" s="44" t="s">
        <v>13085</v>
      </c>
      <c r="M5" s="44" t="s">
        <v>13086</v>
      </c>
      <c r="N5" s="44" t="s">
        <v>1202</v>
      </c>
      <c r="O5" s="44">
        <v>1480</v>
      </c>
      <c r="P5" s="44">
        <v>1450</v>
      </c>
      <c r="Q5" s="44" t="s">
        <v>46</v>
      </c>
      <c r="R5" s="44" t="s">
        <v>46</v>
      </c>
      <c r="S5" s="44" t="s">
        <v>46</v>
      </c>
      <c r="T5" s="44" t="s">
        <v>13087</v>
      </c>
      <c r="U5" s="44" t="s">
        <v>46</v>
      </c>
      <c r="V5" s="44" t="s">
        <v>46</v>
      </c>
      <c r="W5" s="44" t="s">
        <v>71</v>
      </c>
      <c r="X5" s="44" t="s">
        <v>13088</v>
      </c>
      <c r="Y5" s="44" t="s">
        <v>13089</v>
      </c>
      <c r="Z5" s="44" t="s">
        <v>46</v>
      </c>
    </row>
    <row r="6" spans="1:26">
      <c r="A6" s="44" t="s">
        <v>13058</v>
      </c>
      <c r="B6" s="44" t="s">
        <v>2649</v>
      </c>
      <c r="C6" s="44" t="s">
        <v>2913</v>
      </c>
      <c r="D6" s="44" t="s">
        <v>13090</v>
      </c>
      <c r="E6" s="44" t="s">
        <v>13091</v>
      </c>
      <c r="F6" s="44" t="s">
        <v>13092</v>
      </c>
      <c r="G6" s="44" t="s">
        <v>13093</v>
      </c>
      <c r="H6" s="44" t="s">
        <v>38</v>
      </c>
      <c r="I6" s="44" t="s">
        <v>46</v>
      </c>
      <c r="J6" s="44" t="s">
        <v>46</v>
      </c>
      <c r="K6" s="44" t="s">
        <v>733</v>
      </c>
      <c r="L6" s="44" t="s">
        <v>13085</v>
      </c>
      <c r="M6" s="44" t="s">
        <v>13094</v>
      </c>
      <c r="N6" s="44" t="s">
        <v>44</v>
      </c>
      <c r="O6" s="44">
        <v>2380</v>
      </c>
      <c r="P6" s="44">
        <v>1899</v>
      </c>
      <c r="Q6" s="44" t="s">
        <v>46</v>
      </c>
      <c r="R6" s="44" t="s">
        <v>46</v>
      </c>
      <c r="S6" s="44" t="s">
        <v>46</v>
      </c>
      <c r="T6" s="44" t="s">
        <v>13095</v>
      </c>
      <c r="U6" s="44" t="s">
        <v>46</v>
      </c>
      <c r="V6" s="44" t="s">
        <v>46</v>
      </c>
      <c r="W6" s="44" t="s">
        <v>71</v>
      </c>
      <c r="X6" s="44" t="s">
        <v>13096</v>
      </c>
      <c r="Y6" s="44" t="s">
        <v>13089</v>
      </c>
      <c r="Z6" s="44" t="s">
        <v>46</v>
      </c>
    </row>
    <row r="7" spans="1:26">
      <c r="A7" s="44" t="s">
        <v>13058</v>
      </c>
      <c r="B7" s="44" t="s">
        <v>2649</v>
      </c>
      <c r="C7" s="44" t="s">
        <v>2913</v>
      </c>
      <c r="D7" s="44" t="s">
        <v>13097</v>
      </c>
      <c r="E7" s="44" t="s">
        <v>13098</v>
      </c>
      <c r="F7" s="44" t="s">
        <v>13099</v>
      </c>
      <c r="G7" s="44" t="s">
        <v>13100</v>
      </c>
      <c r="H7" s="44" t="s">
        <v>38</v>
      </c>
      <c r="I7" s="44" t="s">
        <v>46</v>
      </c>
      <c r="J7" s="44" t="s">
        <v>46</v>
      </c>
      <c r="K7" s="44" t="s">
        <v>2753</v>
      </c>
      <c r="L7" s="44" t="s">
        <v>13085</v>
      </c>
      <c r="M7" s="44" t="s">
        <v>13094</v>
      </c>
      <c r="N7" s="44" t="s">
        <v>44</v>
      </c>
      <c r="O7" s="44">
        <v>2380</v>
      </c>
      <c r="P7" s="44">
        <v>1899</v>
      </c>
      <c r="Q7" s="44" t="s">
        <v>46</v>
      </c>
      <c r="R7" s="44" t="s">
        <v>46</v>
      </c>
      <c r="S7" s="44" t="s">
        <v>46</v>
      </c>
      <c r="T7" s="44" t="s">
        <v>13095</v>
      </c>
      <c r="U7" s="44" t="s">
        <v>46</v>
      </c>
      <c r="V7" s="44" t="s">
        <v>46</v>
      </c>
      <c r="W7" s="44" t="s">
        <v>71</v>
      </c>
      <c r="X7" s="44" t="s">
        <v>13096</v>
      </c>
      <c r="Y7" s="44" t="s">
        <v>13089</v>
      </c>
      <c r="Z7" s="44" t="s">
        <v>46</v>
      </c>
    </row>
    <row r="8" spans="1:26">
      <c r="A8" s="44" t="s">
        <v>13058</v>
      </c>
      <c r="B8" s="44" t="s">
        <v>2649</v>
      </c>
      <c r="C8" s="44" t="s">
        <v>2913</v>
      </c>
      <c r="D8" s="44" t="s">
        <v>13101</v>
      </c>
      <c r="E8" s="44" t="s">
        <v>13102</v>
      </c>
      <c r="F8" s="44" t="s">
        <v>13103</v>
      </c>
      <c r="G8" s="44" t="s">
        <v>13104</v>
      </c>
      <c r="H8" s="44" t="s">
        <v>38</v>
      </c>
      <c r="I8" s="44" t="s">
        <v>46</v>
      </c>
      <c r="J8" s="44" t="s">
        <v>46</v>
      </c>
      <c r="K8" s="44" t="s">
        <v>733</v>
      </c>
      <c r="L8" s="44" t="s">
        <v>13085</v>
      </c>
      <c r="M8" s="44" t="s">
        <v>13105</v>
      </c>
      <c r="N8" s="44" t="s">
        <v>44</v>
      </c>
      <c r="O8" s="44">
        <v>880</v>
      </c>
      <c r="P8" s="44">
        <v>799</v>
      </c>
      <c r="Q8" s="44" t="s">
        <v>46</v>
      </c>
      <c r="R8" s="44" t="s">
        <v>46</v>
      </c>
      <c r="S8" s="44" t="s">
        <v>46</v>
      </c>
      <c r="T8" s="44" t="s">
        <v>13106</v>
      </c>
      <c r="U8" s="44" t="s">
        <v>46</v>
      </c>
      <c r="V8" s="44" t="s">
        <v>46</v>
      </c>
      <c r="W8" s="44" t="s">
        <v>71</v>
      </c>
      <c r="X8" s="44" t="s">
        <v>11551</v>
      </c>
      <c r="Y8" s="44" t="s">
        <v>13089</v>
      </c>
      <c r="Z8" s="44" t="s">
        <v>46</v>
      </c>
    </row>
    <row r="9" spans="1:26">
      <c r="A9" s="44" t="s">
        <v>13058</v>
      </c>
      <c r="B9" s="44" t="s">
        <v>2649</v>
      </c>
      <c r="C9" s="44" t="s">
        <v>2913</v>
      </c>
      <c r="D9" s="44" t="s">
        <v>13107</v>
      </c>
      <c r="E9" s="44" t="s">
        <v>13108</v>
      </c>
      <c r="F9" s="44" t="s">
        <v>13109</v>
      </c>
      <c r="G9" s="44" t="s">
        <v>13110</v>
      </c>
      <c r="H9" s="44" t="s">
        <v>38</v>
      </c>
      <c r="I9" s="44" t="s">
        <v>46</v>
      </c>
      <c r="J9" s="44" t="s">
        <v>46</v>
      </c>
      <c r="K9" s="44" t="s">
        <v>863</v>
      </c>
      <c r="L9" s="44" t="s">
        <v>13085</v>
      </c>
      <c r="M9" s="44" t="s">
        <v>13105</v>
      </c>
      <c r="N9" s="44" t="s">
        <v>44</v>
      </c>
      <c r="O9" s="44">
        <v>880</v>
      </c>
      <c r="P9" s="44">
        <v>799</v>
      </c>
      <c r="Q9" s="44" t="s">
        <v>46</v>
      </c>
      <c r="R9" s="44" t="s">
        <v>46</v>
      </c>
      <c r="S9" s="44" t="s">
        <v>46</v>
      </c>
      <c r="T9" s="44" t="s">
        <v>13106</v>
      </c>
      <c r="U9" s="44" t="s">
        <v>46</v>
      </c>
      <c r="V9" s="44" t="s">
        <v>46</v>
      </c>
      <c r="W9" s="44" t="s">
        <v>71</v>
      </c>
      <c r="X9" s="44" t="s">
        <v>11551</v>
      </c>
      <c r="Y9" s="44" t="s">
        <v>13089</v>
      </c>
      <c r="Z9" s="44" t="s">
        <v>46</v>
      </c>
    </row>
    <row r="10" spans="1:26">
      <c r="A10" s="44" t="s">
        <v>13058</v>
      </c>
      <c r="B10" s="44" t="s">
        <v>2649</v>
      </c>
      <c r="C10" s="44" t="s">
        <v>741</v>
      </c>
      <c r="D10" s="44" t="s">
        <v>13111</v>
      </c>
      <c r="E10" s="44" t="s">
        <v>13112</v>
      </c>
      <c r="F10" s="44" t="s">
        <v>13113</v>
      </c>
      <c r="G10" s="44" t="s">
        <v>13114</v>
      </c>
      <c r="H10" s="44" t="s">
        <v>38</v>
      </c>
      <c r="I10" s="44" t="s">
        <v>46</v>
      </c>
      <c r="J10" s="44" t="s">
        <v>46</v>
      </c>
      <c r="K10" s="44" t="s">
        <v>306</v>
      </c>
      <c r="L10" s="44" t="s">
        <v>13085</v>
      </c>
      <c r="M10" s="44" t="s">
        <v>46</v>
      </c>
      <c r="N10" s="44" t="s">
        <v>1202</v>
      </c>
      <c r="O10" s="44">
        <v>2580</v>
      </c>
      <c r="P10" s="44">
        <v>2480</v>
      </c>
      <c r="Q10" s="44" t="s">
        <v>46</v>
      </c>
      <c r="R10" s="44" t="s">
        <v>46</v>
      </c>
      <c r="S10" s="44" t="s">
        <v>46</v>
      </c>
      <c r="T10" s="44" t="s">
        <v>13115</v>
      </c>
      <c r="U10" s="44" t="s">
        <v>46</v>
      </c>
      <c r="V10" s="44" t="s">
        <v>46</v>
      </c>
      <c r="W10" s="44" t="s">
        <v>71</v>
      </c>
      <c r="X10" s="44" t="s">
        <v>13116</v>
      </c>
      <c r="Y10" s="44" t="s">
        <v>13089</v>
      </c>
      <c r="Z10" s="44" t="s">
        <v>46</v>
      </c>
    </row>
    <row r="11" spans="1:26">
      <c r="A11" s="44" t="s">
        <v>13058</v>
      </c>
      <c r="B11" s="44" t="s">
        <v>2649</v>
      </c>
      <c r="C11" s="44" t="s">
        <v>741</v>
      </c>
      <c r="D11" s="44" t="s">
        <v>13117</v>
      </c>
      <c r="E11" s="44" t="s">
        <v>13118</v>
      </c>
      <c r="F11" s="44" t="s">
        <v>13119</v>
      </c>
      <c r="G11" s="44" t="s">
        <v>13120</v>
      </c>
      <c r="H11" s="44" t="s">
        <v>38</v>
      </c>
      <c r="I11" s="44" t="s">
        <v>46</v>
      </c>
      <c r="J11" s="44" t="s">
        <v>46</v>
      </c>
      <c r="K11" s="44" t="s">
        <v>306</v>
      </c>
      <c r="L11" s="44" t="s">
        <v>13085</v>
      </c>
      <c r="M11" s="44" t="s">
        <v>46</v>
      </c>
      <c r="N11" s="44" t="s">
        <v>1202</v>
      </c>
      <c r="O11" s="44">
        <v>3680</v>
      </c>
      <c r="P11" s="44">
        <v>3480</v>
      </c>
      <c r="Q11" s="44" t="s">
        <v>46</v>
      </c>
      <c r="R11" s="44" t="s">
        <v>46</v>
      </c>
      <c r="S11" s="44" t="s">
        <v>46</v>
      </c>
      <c r="T11" s="44" t="s">
        <v>13115</v>
      </c>
      <c r="U11" s="44" t="s">
        <v>46</v>
      </c>
      <c r="V11" s="44" t="s">
        <v>46</v>
      </c>
      <c r="W11" s="44" t="s">
        <v>71</v>
      </c>
      <c r="X11" s="44" t="s">
        <v>13121</v>
      </c>
      <c r="Y11" s="44" t="s">
        <v>13089</v>
      </c>
      <c r="Z11" s="44" t="s">
        <v>46</v>
      </c>
    </row>
    <row r="12" spans="1:26">
      <c r="A12" s="44" t="s">
        <v>13058</v>
      </c>
      <c r="B12" s="44" t="s">
        <v>2649</v>
      </c>
      <c r="C12" s="44" t="s">
        <v>2650</v>
      </c>
      <c r="D12" s="44" t="s">
        <v>13122</v>
      </c>
      <c r="E12" s="44" t="s">
        <v>13123</v>
      </c>
      <c r="F12" s="44" t="s">
        <v>13124</v>
      </c>
      <c r="G12" s="44" t="s">
        <v>13125</v>
      </c>
      <c r="H12" s="44" t="s">
        <v>38</v>
      </c>
      <c r="I12" s="44" t="s">
        <v>46</v>
      </c>
      <c r="J12" s="44" t="s">
        <v>46</v>
      </c>
      <c r="K12" s="44" t="s">
        <v>733</v>
      </c>
      <c r="L12" s="44" t="s">
        <v>13085</v>
      </c>
      <c r="M12" s="44" t="s">
        <v>46</v>
      </c>
      <c r="N12" s="44" t="s">
        <v>44</v>
      </c>
      <c r="O12" s="44">
        <v>849</v>
      </c>
      <c r="P12" s="44">
        <v>799</v>
      </c>
      <c r="Q12" s="44" t="s">
        <v>46</v>
      </c>
      <c r="R12" s="44" t="s">
        <v>46</v>
      </c>
      <c r="S12" s="44" t="s">
        <v>46</v>
      </c>
      <c r="T12" s="44" t="s">
        <v>13126</v>
      </c>
      <c r="U12" s="44" t="s">
        <v>13056</v>
      </c>
      <c r="V12" s="44" t="s">
        <v>46</v>
      </c>
      <c r="W12" s="44" t="s">
        <v>71</v>
      </c>
      <c r="X12" s="44" t="s">
        <v>13127</v>
      </c>
      <c r="Y12" s="44" t="s">
        <v>13089</v>
      </c>
      <c r="Z12" s="44" t="s">
        <v>46</v>
      </c>
    </row>
    <row r="13" spans="1:26">
      <c r="A13" s="44" t="s">
        <v>13058</v>
      </c>
      <c r="B13" s="44" t="s">
        <v>2649</v>
      </c>
      <c r="C13" s="44" t="s">
        <v>2650</v>
      </c>
      <c r="D13" s="44" t="s">
        <v>13128</v>
      </c>
      <c r="E13" s="44" t="s">
        <v>13129</v>
      </c>
      <c r="F13" s="44" t="s">
        <v>13130</v>
      </c>
      <c r="G13" s="44" t="s">
        <v>13131</v>
      </c>
      <c r="H13" s="44" t="s">
        <v>38</v>
      </c>
      <c r="I13" s="44" t="s">
        <v>46</v>
      </c>
      <c r="J13" s="44" t="s">
        <v>46</v>
      </c>
      <c r="K13" s="44" t="s">
        <v>863</v>
      </c>
      <c r="L13" s="44" t="s">
        <v>13085</v>
      </c>
      <c r="M13" s="44" t="s">
        <v>46</v>
      </c>
      <c r="N13" s="44" t="s">
        <v>44</v>
      </c>
      <c r="O13" s="44">
        <v>849</v>
      </c>
      <c r="P13" s="44">
        <v>799</v>
      </c>
      <c r="Q13" s="44" t="s">
        <v>46</v>
      </c>
      <c r="R13" s="44" t="s">
        <v>46</v>
      </c>
      <c r="S13" s="44" t="s">
        <v>46</v>
      </c>
      <c r="T13" s="44" t="s">
        <v>13126</v>
      </c>
      <c r="U13" s="44" t="s">
        <v>13056</v>
      </c>
      <c r="V13" s="44" t="s">
        <v>46</v>
      </c>
      <c r="W13" s="44" t="s">
        <v>71</v>
      </c>
      <c r="X13" s="44" t="s">
        <v>13127</v>
      </c>
      <c r="Y13" s="44" t="s">
        <v>13089</v>
      </c>
      <c r="Z13" s="44" t="s">
        <v>46</v>
      </c>
    </row>
    <row r="14" spans="1:26">
      <c r="A14" s="44" t="s">
        <v>13058</v>
      </c>
      <c r="B14" s="44" t="s">
        <v>13132</v>
      </c>
      <c r="C14" s="44" t="s">
        <v>13133</v>
      </c>
      <c r="D14" s="44" t="s">
        <v>13134</v>
      </c>
      <c r="E14" s="44" t="s">
        <v>13135</v>
      </c>
      <c r="F14" s="44" t="s">
        <v>13136</v>
      </c>
      <c r="G14" s="44" t="s">
        <v>13137</v>
      </c>
      <c r="H14" s="44" t="s">
        <v>38</v>
      </c>
      <c r="I14" s="44" t="s">
        <v>46</v>
      </c>
      <c r="J14" s="44" t="s">
        <v>46</v>
      </c>
      <c r="K14" s="44" t="s">
        <v>153</v>
      </c>
      <c r="L14" s="44" t="s">
        <v>13085</v>
      </c>
      <c r="M14" s="44" t="s">
        <v>13138</v>
      </c>
      <c r="N14" s="44" t="s">
        <v>44</v>
      </c>
      <c r="O14" s="44">
        <v>1750</v>
      </c>
      <c r="P14" s="44">
        <v>1490</v>
      </c>
      <c r="Q14" s="44" t="s">
        <v>46</v>
      </c>
      <c r="R14" s="44" t="s">
        <v>46</v>
      </c>
      <c r="S14" s="44" t="s">
        <v>46</v>
      </c>
      <c r="T14" s="44" t="s">
        <v>13139</v>
      </c>
      <c r="U14" s="44" t="s">
        <v>46</v>
      </c>
      <c r="V14" s="44" t="s">
        <v>46</v>
      </c>
      <c r="W14" s="44" t="s">
        <v>71</v>
      </c>
      <c r="X14" s="44" t="s">
        <v>13140</v>
      </c>
      <c r="Y14" s="44" t="s">
        <v>13089</v>
      </c>
      <c r="Z14" s="44" t="s">
        <v>46</v>
      </c>
    </row>
    <row r="15" spans="1:26">
      <c r="A15" s="44" t="s">
        <v>13058</v>
      </c>
      <c r="B15" s="44" t="s">
        <v>13132</v>
      </c>
      <c r="C15" s="44" t="s">
        <v>13133</v>
      </c>
      <c r="D15" s="44" t="s">
        <v>13141</v>
      </c>
      <c r="E15" s="44" t="s">
        <v>13142</v>
      </c>
      <c r="F15" s="44" t="s">
        <v>13143</v>
      </c>
      <c r="G15" s="44" t="s">
        <v>13144</v>
      </c>
      <c r="H15" s="44" t="s">
        <v>38</v>
      </c>
      <c r="I15" s="44" t="s">
        <v>46</v>
      </c>
      <c r="J15" s="44" t="s">
        <v>46</v>
      </c>
      <c r="K15" s="44" t="s">
        <v>74</v>
      </c>
      <c r="L15" s="44" t="s">
        <v>13085</v>
      </c>
      <c r="M15" s="44" t="s">
        <v>13145</v>
      </c>
      <c r="N15" s="44" t="s">
        <v>44</v>
      </c>
      <c r="O15" s="44">
        <v>2800</v>
      </c>
      <c r="P15" s="44">
        <v>2588</v>
      </c>
      <c r="Q15" s="44" t="s">
        <v>46</v>
      </c>
      <c r="R15" s="44" t="s">
        <v>46</v>
      </c>
      <c r="S15" s="44" t="s">
        <v>46</v>
      </c>
      <c r="T15" s="44" t="s">
        <v>13146</v>
      </c>
      <c r="U15" s="44" t="s">
        <v>46</v>
      </c>
      <c r="V15" s="44" t="s">
        <v>46</v>
      </c>
      <c r="W15" s="44" t="s">
        <v>71</v>
      </c>
      <c r="X15" s="44" t="s">
        <v>13147</v>
      </c>
      <c r="Y15" s="44" t="s">
        <v>13089</v>
      </c>
      <c r="Z15" s="44" t="s">
        <v>46</v>
      </c>
    </row>
    <row r="16" spans="1:26">
      <c r="A16" s="44" t="s">
        <v>13058</v>
      </c>
      <c r="B16" s="44" t="s">
        <v>13132</v>
      </c>
      <c r="C16" s="44" t="s">
        <v>13133</v>
      </c>
      <c r="D16" s="44" t="s">
        <v>13148</v>
      </c>
      <c r="E16" s="44" t="s">
        <v>13149</v>
      </c>
      <c r="F16" s="44" t="s">
        <v>13150</v>
      </c>
      <c r="G16" s="44" t="s">
        <v>13151</v>
      </c>
      <c r="H16" s="44" t="s">
        <v>38</v>
      </c>
      <c r="I16" s="44" t="s">
        <v>46</v>
      </c>
      <c r="J16" s="44" t="s">
        <v>46</v>
      </c>
      <c r="K16" s="44" t="s">
        <v>287</v>
      </c>
      <c r="L16" s="44" t="s">
        <v>13085</v>
      </c>
      <c r="M16" s="44" t="s">
        <v>13145</v>
      </c>
      <c r="N16" s="44" t="s">
        <v>44</v>
      </c>
      <c r="O16" s="44">
        <v>2800</v>
      </c>
      <c r="P16" s="44">
        <v>2588</v>
      </c>
      <c r="Q16" s="44" t="s">
        <v>46</v>
      </c>
      <c r="R16" s="44" t="s">
        <v>46</v>
      </c>
      <c r="S16" s="44" t="s">
        <v>46</v>
      </c>
      <c r="T16" s="44" t="s">
        <v>13146</v>
      </c>
      <c r="U16" s="44" t="s">
        <v>46</v>
      </c>
      <c r="V16" s="44" t="s">
        <v>46</v>
      </c>
      <c r="W16" s="44" t="s">
        <v>71</v>
      </c>
      <c r="X16" s="44" t="s">
        <v>13147</v>
      </c>
      <c r="Y16" s="44" t="s">
        <v>13089</v>
      </c>
      <c r="Z16" s="44" t="s">
        <v>46</v>
      </c>
    </row>
    <row r="17" spans="1:26">
      <c r="A17" s="44" t="s">
        <v>13058</v>
      </c>
      <c r="B17" s="44" t="s">
        <v>13132</v>
      </c>
      <c r="C17" s="44" t="s">
        <v>13133</v>
      </c>
      <c r="D17" s="44" t="s">
        <v>13152</v>
      </c>
      <c r="E17" s="44" t="s">
        <v>13153</v>
      </c>
      <c r="F17" s="44" t="s">
        <v>13154</v>
      </c>
      <c r="G17" s="44" t="s">
        <v>13155</v>
      </c>
      <c r="H17" s="44" t="s">
        <v>38</v>
      </c>
      <c r="I17" s="44" t="s">
        <v>46</v>
      </c>
      <c r="J17" s="44" t="s">
        <v>46</v>
      </c>
      <c r="K17" s="44" t="s">
        <v>306</v>
      </c>
      <c r="L17" s="44" t="s">
        <v>13085</v>
      </c>
      <c r="M17" s="44" t="s">
        <v>46</v>
      </c>
      <c r="N17" s="44" t="s">
        <v>44</v>
      </c>
      <c r="O17" s="44">
        <v>4990</v>
      </c>
      <c r="P17" s="44">
        <v>4980</v>
      </c>
      <c r="Q17" s="44" t="s">
        <v>46</v>
      </c>
      <c r="R17" s="44" t="s">
        <v>46</v>
      </c>
      <c r="S17" s="44" t="s">
        <v>46</v>
      </c>
      <c r="T17" s="44" t="s">
        <v>13156</v>
      </c>
      <c r="U17" s="44" t="s">
        <v>46</v>
      </c>
      <c r="V17" s="44" t="s">
        <v>46</v>
      </c>
      <c r="W17" s="44" t="s">
        <v>71</v>
      </c>
      <c r="X17" s="44" t="s">
        <v>13157</v>
      </c>
      <c r="Y17" s="44" t="s">
        <v>13089</v>
      </c>
      <c r="Z17" s="44" t="s">
        <v>46</v>
      </c>
    </row>
    <row r="18" spans="1:26">
      <c r="A18" s="44" t="s">
        <v>13058</v>
      </c>
      <c r="B18" s="44" t="s">
        <v>13132</v>
      </c>
      <c r="C18" s="44" t="s">
        <v>13133</v>
      </c>
      <c r="D18" s="44" t="s">
        <v>13158</v>
      </c>
      <c r="E18" s="44" t="s">
        <v>13159</v>
      </c>
      <c r="F18" s="44" t="s">
        <v>13160</v>
      </c>
      <c r="G18" s="44" t="s">
        <v>13161</v>
      </c>
      <c r="H18" s="44" t="s">
        <v>38</v>
      </c>
      <c r="I18" s="44" t="s">
        <v>46</v>
      </c>
      <c r="J18" s="44" t="s">
        <v>46</v>
      </c>
      <c r="K18" s="44" t="s">
        <v>306</v>
      </c>
      <c r="L18" s="44" t="s">
        <v>13085</v>
      </c>
      <c r="M18" s="44" t="s">
        <v>13162</v>
      </c>
      <c r="N18" s="44" t="s">
        <v>44</v>
      </c>
      <c r="O18" s="44">
        <v>1800</v>
      </c>
      <c r="P18" s="44">
        <v>1800</v>
      </c>
      <c r="Q18" s="44" t="s">
        <v>46</v>
      </c>
      <c r="R18" s="44" t="s">
        <v>46</v>
      </c>
      <c r="S18" s="44" t="s">
        <v>46</v>
      </c>
      <c r="T18" s="44" t="s">
        <v>13156</v>
      </c>
      <c r="U18" s="44" t="s">
        <v>46</v>
      </c>
      <c r="V18" s="44" t="s">
        <v>46</v>
      </c>
      <c r="W18" s="44" t="s">
        <v>71</v>
      </c>
      <c r="X18" s="44" t="s">
        <v>13157</v>
      </c>
      <c r="Y18" s="44" t="s">
        <v>13089</v>
      </c>
      <c r="Z18" s="44" t="s">
        <v>46</v>
      </c>
    </row>
    <row r="19" spans="1:26">
      <c r="A19" s="44" t="s">
        <v>13058</v>
      </c>
      <c r="B19" s="44" t="s">
        <v>13132</v>
      </c>
      <c r="C19" s="44" t="s">
        <v>13133</v>
      </c>
      <c r="D19" s="44" t="s">
        <v>13163</v>
      </c>
      <c r="E19" s="44" t="s">
        <v>13164</v>
      </c>
      <c r="F19" s="44" t="s">
        <v>13165</v>
      </c>
      <c r="G19" s="44" t="s">
        <v>13166</v>
      </c>
      <c r="H19" s="44" t="s">
        <v>38</v>
      </c>
      <c r="I19" s="44" t="s">
        <v>46</v>
      </c>
      <c r="J19" s="44" t="s">
        <v>46</v>
      </c>
      <c r="K19" s="44" t="s">
        <v>287</v>
      </c>
      <c r="L19" s="44" t="s">
        <v>13085</v>
      </c>
      <c r="M19" s="44" t="s">
        <v>13167</v>
      </c>
      <c r="N19" s="44" t="s">
        <v>44</v>
      </c>
      <c r="O19" s="44">
        <v>890</v>
      </c>
      <c r="P19" s="44">
        <v>890</v>
      </c>
      <c r="Q19" s="44" t="s">
        <v>46</v>
      </c>
      <c r="R19" s="44" t="s">
        <v>46</v>
      </c>
      <c r="S19" s="44" t="s">
        <v>46</v>
      </c>
      <c r="T19" s="44" t="s">
        <v>13156</v>
      </c>
      <c r="U19" s="44" t="s">
        <v>46</v>
      </c>
      <c r="V19" s="44" t="s">
        <v>46</v>
      </c>
      <c r="W19" s="44" t="s">
        <v>71</v>
      </c>
      <c r="X19" s="44" t="s">
        <v>13157</v>
      </c>
      <c r="Y19" s="44" t="s">
        <v>13089</v>
      </c>
      <c r="Z19" s="44" t="s">
        <v>46</v>
      </c>
    </row>
    <row r="20" spans="1:26">
      <c r="A20" s="44" t="s">
        <v>13058</v>
      </c>
      <c r="B20" s="44" t="s">
        <v>13132</v>
      </c>
      <c r="C20" s="44" t="s">
        <v>13133</v>
      </c>
      <c r="D20" s="44" t="s">
        <v>13168</v>
      </c>
      <c r="E20" s="44" t="s">
        <v>13169</v>
      </c>
      <c r="F20" s="44" t="s">
        <v>13170</v>
      </c>
      <c r="G20" s="44" t="s">
        <v>13171</v>
      </c>
      <c r="H20" s="44" t="s">
        <v>38</v>
      </c>
      <c r="I20" s="44" t="s">
        <v>46</v>
      </c>
      <c r="J20" s="44" t="s">
        <v>46</v>
      </c>
      <c r="K20" s="44" t="s">
        <v>287</v>
      </c>
      <c r="L20" s="44" t="s">
        <v>13085</v>
      </c>
      <c r="M20" s="44" t="s">
        <v>46</v>
      </c>
      <c r="N20" s="44" t="s">
        <v>44</v>
      </c>
      <c r="O20" s="44">
        <v>3500</v>
      </c>
      <c r="P20" s="44">
        <v>2650</v>
      </c>
      <c r="Q20" s="44" t="s">
        <v>46</v>
      </c>
      <c r="R20" s="44" t="s">
        <v>46</v>
      </c>
      <c r="S20" s="44" t="s">
        <v>46</v>
      </c>
      <c r="T20" s="44" t="s">
        <v>13172</v>
      </c>
      <c r="U20" s="44" t="s">
        <v>13056</v>
      </c>
      <c r="V20" s="44" t="s">
        <v>46</v>
      </c>
      <c r="W20" s="44" t="s">
        <v>71</v>
      </c>
      <c r="X20" s="44" t="s">
        <v>13173</v>
      </c>
      <c r="Y20" s="44" t="s">
        <v>13089</v>
      </c>
      <c r="Z20" s="44" t="s">
        <v>46</v>
      </c>
    </row>
    <row r="21" spans="1:26">
      <c r="A21" s="44" t="s">
        <v>13058</v>
      </c>
      <c r="B21" s="44" t="s">
        <v>13132</v>
      </c>
      <c r="C21" s="44" t="s">
        <v>13133</v>
      </c>
      <c r="D21" s="44" t="s">
        <v>13174</v>
      </c>
      <c r="E21" s="44" t="s">
        <v>13175</v>
      </c>
      <c r="F21" s="44" t="s">
        <v>13176</v>
      </c>
      <c r="G21" s="44" t="s">
        <v>13177</v>
      </c>
      <c r="H21" s="44" t="s">
        <v>38</v>
      </c>
      <c r="I21" s="44" t="s">
        <v>46</v>
      </c>
      <c r="J21" s="44" t="s">
        <v>46</v>
      </c>
      <c r="K21" s="44" t="s">
        <v>306</v>
      </c>
      <c r="L21" s="44" t="s">
        <v>13085</v>
      </c>
      <c r="M21" s="44" t="s">
        <v>46</v>
      </c>
      <c r="N21" s="44" t="s">
        <v>44</v>
      </c>
      <c r="O21" s="44">
        <v>3500</v>
      </c>
      <c r="P21" s="44">
        <v>2650</v>
      </c>
      <c r="Q21" s="44" t="s">
        <v>46</v>
      </c>
      <c r="R21" s="44" t="s">
        <v>46</v>
      </c>
      <c r="S21" s="44" t="s">
        <v>46</v>
      </c>
      <c r="T21" s="44" t="s">
        <v>13172</v>
      </c>
      <c r="U21" s="44" t="s">
        <v>13056</v>
      </c>
      <c r="V21" s="44" t="s">
        <v>46</v>
      </c>
      <c r="W21" s="44" t="s">
        <v>71</v>
      </c>
      <c r="X21" s="44" t="s">
        <v>13173</v>
      </c>
      <c r="Y21" s="44" t="s">
        <v>13089</v>
      </c>
      <c r="Z21" s="44" t="s">
        <v>46</v>
      </c>
    </row>
    <row r="22" spans="1:26">
      <c r="A22" s="44" t="s">
        <v>13058</v>
      </c>
      <c r="B22" s="44" t="s">
        <v>13132</v>
      </c>
      <c r="C22" s="44" t="s">
        <v>13133</v>
      </c>
      <c r="D22" s="44" t="s">
        <v>13178</v>
      </c>
      <c r="E22" s="44" t="s">
        <v>13179</v>
      </c>
      <c r="F22" s="44" t="s">
        <v>13180</v>
      </c>
      <c r="G22" s="44" t="s">
        <v>13181</v>
      </c>
      <c r="H22" s="44" t="s">
        <v>38</v>
      </c>
      <c r="I22" s="44" t="s">
        <v>46</v>
      </c>
      <c r="J22" s="44" t="s">
        <v>46</v>
      </c>
      <c r="K22" s="44" t="s">
        <v>863</v>
      </c>
      <c r="L22" s="44" t="s">
        <v>13085</v>
      </c>
      <c r="M22" s="44" t="s">
        <v>13182</v>
      </c>
      <c r="N22" s="44" t="s">
        <v>44</v>
      </c>
      <c r="O22" s="44">
        <v>1590</v>
      </c>
      <c r="P22" s="44">
        <v>1470</v>
      </c>
      <c r="Q22" s="44" t="s">
        <v>46</v>
      </c>
      <c r="R22" s="44" t="s">
        <v>46</v>
      </c>
      <c r="S22" s="44" t="s">
        <v>46</v>
      </c>
      <c r="T22" s="44" t="s">
        <v>13183</v>
      </c>
      <c r="U22" s="44" t="s">
        <v>46</v>
      </c>
      <c r="V22" s="44" t="s">
        <v>46</v>
      </c>
      <c r="W22" s="44" t="s">
        <v>71</v>
      </c>
      <c r="X22" s="44" t="s">
        <v>13184</v>
      </c>
      <c r="Y22" s="44" t="s">
        <v>13089</v>
      </c>
      <c r="Z22" s="44" t="s">
        <v>46</v>
      </c>
    </row>
    <row r="23" spans="1:26">
      <c r="A23" s="44" t="s">
        <v>13058</v>
      </c>
      <c r="B23" s="44" t="s">
        <v>13132</v>
      </c>
      <c r="C23" s="44" t="s">
        <v>13133</v>
      </c>
      <c r="D23" s="44" t="s">
        <v>13185</v>
      </c>
      <c r="E23" s="44" t="s">
        <v>13186</v>
      </c>
      <c r="F23" s="44" t="s">
        <v>13187</v>
      </c>
      <c r="G23" s="44" t="s">
        <v>13188</v>
      </c>
      <c r="H23" s="44" t="s">
        <v>38</v>
      </c>
      <c r="I23" s="44" t="s">
        <v>46</v>
      </c>
      <c r="J23" s="44" t="s">
        <v>46</v>
      </c>
      <c r="K23" s="44" t="s">
        <v>733</v>
      </c>
      <c r="L23" s="44" t="s">
        <v>13085</v>
      </c>
      <c r="M23" s="44" t="s">
        <v>13182</v>
      </c>
      <c r="N23" s="44" t="s">
        <v>44</v>
      </c>
      <c r="O23" s="44">
        <v>1590</v>
      </c>
      <c r="P23" s="44">
        <v>1470</v>
      </c>
      <c r="Q23" s="44" t="s">
        <v>46</v>
      </c>
      <c r="R23" s="44" t="s">
        <v>46</v>
      </c>
      <c r="S23" s="44" t="s">
        <v>46</v>
      </c>
      <c r="T23" s="44" t="s">
        <v>13183</v>
      </c>
      <c r="U23" s="44" t="s">
        <v>46</v>
      </c>
      <c r="V23" s="44" t="s">
        <v>46</v>
      </c>
      <c r="W23" s="44" t="s">
        <v>71</v>
      </c>
      <c r="X23" s="44" t="s">
        <v>13184</v>
      </c>
      <c r="Y23" s="44" t="s">
        <v>13089</v>
      </c>
      <c r="Z23" s="44" t="s">
        <v>46</v>
      </c>
    </row>
    <row r="24" spans="1:26">
      <c r="A24" s="44" t="s">
        <v>13058</v>
      </c>
      <c r="B24" s="44" t="s">
        <v>13132</v>
      </c>
      <c r="C24" s="44" t="s">
        <v>13189</v>
      </c>
      <c r="D24" s="44" t="s">
        <v>13190</v>
      </c>
      <c r="E24" s="44" t="s">
        <v>13191</v>
      </c>
      <c r="F24" s="44" t="s">
        <v>13192</v>
      </c>
      <c r="G24" s="44" t="s">
        <v>13193</v>
      </c>
      <c r="H24" s="44" t="s">
        <v>38</v>
      </c>
      <c r="I24" s="44" t="s">
        <v>46</v>
      </c>
      <c r="J24" s="44" t="s">
        <v>46</v>
      </c>
      <c r="K24" s="44" t="s">
        <v>287</v>
      </c>
      <c r="L24" s="44" t="s">
        <v>13085</v>
      </c>
      <c r="M24" s="44" t="s">
        <v>13194</v>
      </c>
      <c r="N24" s="44" t="s">
        <v>44</v>
      </c>
      <c r="O24" s="44">
        <v>650</v>
      </c>
      <c r="P24" s="44">
        <v>639</v>
      </c>
      <c r="Q24" s="44" t="s">
        <v>46</v>
      </c>
      <c r="R24" s="44" t="s">
        <v>46</v>
      </c>
      <c r="S24" s="44" t="s">
        <v>46</v>
      </c>
      <c r="T24" s="44" t="s">
        <v>13195</v>
      </c>
      <c r="U24" s="44" t="s">
        <v>46</v>
      </c>
      <c r="V24" s="44" t="s">
        <v>46</v>
      </c>
      <c r="W24" s="44" t="s">
        <v>71</v>
      </c>
      <c r="X24" s="44" t="s">
        <v>13196</v>
      </c>
      <c r="Y24" s="44" t="s">
        <v>13089</v>
      </c>
      <c r="Z24" s="44" t="s">
        <v>46</v>
      </c>
    </row>
    <row r="25" spans="1:26">
      <c r="A25" s="44" t="s">
        <v>13058</v>
      </c>
      <c r="B25" s="44" t="s">
        <v>13132</v>
      </c>
      <c r="C25" s="44" t="s">
        <v>13189</v>
      </c>
      <c r="D25" s="44" t="s">
        <v>13197</v>
      </c>
      <c r="E25" s="44" t="s">
        <v>13198</v>
      </c>
      <c r="F25" s="44" t="s">
        <v>13199</v>
      </c>
      <c r="G25" s="44" t="s">
        <v>13200</v>
      </c>
      <c r="H25" s="44" t="s">
        <v>38</v>
      </c>
      <c r="I25" s="44" t="s">
        <v>46</v>
      </c>
      <c r="J25" s="44" t="s">
        <v>46</v>
      </c>
      <c r="K25" s="44" t="s">
        <v>306</v>
      </c>
      <c r="L25" s="44" t="s">
        <v>46</v>
      </c>
      <c r="M25" s="44" t="s">
        <v>46</v>
      </c>
      <c r="N25" s="44" t="s">
        <v>44</v>
      </c>
      <c r="O25" s="44">
        <v>690</v>
      </c>
      <c r="P25" s="44">
        <v>690</v>
      </c>
      <c r="Q25" s="44" t="s">
        <v>46</v>
      </c>
      <c r="R25" s="44" t="s">
        <v>46</v>
      </c>
      <c r="S25" s="44" t="s">
        <v>46</v>
      </c>
      <c r="T25" s="44" t="s">
        <v>13201</v>
      </c>
      <c r="U25" s="44" t="s">
        <v>46</v>
      </c>
      <c r="V25" s="44" t="s">
        <v>46</v>
      </c>
      <c r="W25" s="44" t="s">
        <v>46</v>
      </c>
      <c r="X25" s="44" t="s">
        <v>13157</v>
      </c>
      <c r="Y25" s="44" t="s">
        <v>47</v>
      </c>
      <c r="Z25" s="44" t="s">
        <v>46</v>
      </c>
    </row>
    <row r="26" spans="1:26">
      <c r="A26" s="44" t="s">
        <v>13058</v>
      </c>
      <c r="B26" s="44" t="s">
        <v>13132</v>
      </c>
      <c r="C26" s="44" t="s">
        <v>13189</v>
      </c>
      <c r="D26" s="44" t="s">
        <v>13202</v>
      </c>
      <c r="E26" s="44" t="s">
        <v>13203</v>
      </c>
      <c r="F26" s="44" t="s">
        <v>13204</v>
      </c>
      <c r="G26" s="44" t="s">
        <v>13205</v>
      </c>
      <c r="H26" s="44" t="s">
        <v>38</v>
      </c>
      <c r="I26" s="44" t="s">
        <v>46</v>
      </c>
      <c r="J26" s="44" t="s">
        <v>46</v>
      </c>
      <c r="K26" s="44" t="s">
        <v>306</v>
      </c>
      <c r="L26" s="44" t="s">
        <v>46</v>
      </c>
      <c r="M26" s="44" t="s">
        <v>46</v>
      </c>
      <c r="N26" s="44" t="s">
        <v>44</v>
      </c>
      <c r="O26" s="44">
        <v>690</v>
      </c>
      <c r="P26" s="44">
        <v>690</v>
      </c>
      <c r="Q26" s="44" t="s">
        <v>46</v>
      </c>
      <c r="R26" s="44" t="s">
        <v>46</v>
      </c>
      <c r="S26" s="44" t="s">
        <v>46</v>
      </c>
      <c r="T26" s="44" t="s">
        <v>13201</v>
      </c>
      <c r="U26" s="44" t="s">
        <v>46</v>
      </c>
      <c r="V26" s="44" t="s">
        <v>46</v>
      </c>
      <c r="W26" s="44" t="s">
        <v>46</v>
      </c>
      <c r="X26" s="44" t="s">
        <v>13157</v>
      </c>
      <c r="Y26" s="44" t="s">
        <v>47</v>
      </c>
      <c r="Z26" s="44" t="s">
        <v>46</v>
      </c>
    </row>
    <row r="27" spans="1:26">
      <c r="A27" s="44" t="s">
        <v>13058</v>
      </c>
      <c r="B27" s="44" t="s">
        <v>13206</v>
      </c>
      <c r="C27" s="44" t="s">
        <v>1366</v>
      </c>
      <c r="D27" s="44" t="s">
        <v>13207</v>
      </c>
      <c r="E27" s="44" t="s">
        <v>13208</v>
      </c>
      <c r="F27" s="44" t="s">
        <v>13209</v>
      </c>
      <c r="G27" s="44" t="s">
        <v>13210</v>
      </c>
      <c r="H27" s="44" t="s">
        <v>38</v>
      </c>
      <c r="I27" s="44" t="s">
        <v>46</v>
      </c>
      <c r="J27" s="44" t="s">
        <v>46</v>
      </c>
      <c r="K27" s="44" t="s">
        <v>306</v>
      </c>
      <c r="L27" s="44" t="s">
        <v>13211</v>
      </c>
      <c r="M27" s="44" t="s">
        <v>13212</v>
      </c>
      <c r="N27" s="44" t="s">
        <v>44</v>
      </c>
      <c r="O27" s="44">
        <v>3280</v>
      </c>
      <c r="P27" s="44">
        <v>3280</v>
      </c>
      <c r="Q27" s="44" t="s">
        <v>46</v>
      </c>
      <c r="R27" s="44" t="s">
        <v>46</v>
      </c>
      <c r="S27" s="44" t="s">
        <v>46</v>
      </c>
      <c r="T27" s="44" t="s">
        <v>13213</v>
      </c>
      <c r="U27" s="44" t="s">
        <v>46</v>
      </c>
      <c r="V27" s="44" t="s">
        <v>1012</v>
      </c>
      <c r="W27" s="44" t="s">
        <v>71</v>
      </c>
      <c r="X27" s="44" t="s">
        <v>13214</v>
      </c>
      <c r="Y27" s="44" t="s">
        <v>13089</v>
      </c>
      <c r="Z27" s="44" t="s">
        <v>46</v>
      </c>
    </row>
    <row r="28" spans="1:26">
      <c r="A28" s="44" t="s">
        <v>13058</v>
      </c>
      <c r="B28" s="44" t="s">
        <v>13206</v>
      </c>
      <c r="C28" s="44" t="s">
        <v>1366</v>
      </c>
      <c r="D28" s="44" t="s">
        <v>13215</v>
      </c>
      <c r="E28" s="44" t="s">
        <v>13216</v>
      </c>
      <c r="F28" s="44" t="s">
        <v>13217</v>
      </c>
      <c r="G28" s="44" t="s">
        <v>13218</v>
      </c>
      <c r="H28" s="44" t="s">
        <v>38</v>
      </c>
      <c r="I28" s="44" t="s">
        <v>46</v>
      </c>
      <c r="J28" s="44" t="s">
        <v>46</v>
      </c>
      <c r="K28" s="44" t="s">
        <v>306</v>
      </c>
      <c r="L28" s="44" t="s">
        <v>13219</v>
      </c>
      <c r="M28" s="44" t="s">
        <v>13212</v>
      </c>
      <c r="N28" s="44" t="s">
        <v>44</v>
      </c>
      <c r="O28" s="44">
        <v>1980</v>
      </c>
      <c r="P28" s="44">
        <v>1980</v>
      </c>
      <c r="Q28" s="44" t="s">
        <v>46</v>
      </c>
      <c r="R28" s="44" t="s">
        <v>46</v>
      </c>
      <c r="S28" s="44" t="s">
        <v>46</v>
      </c>
      <c r="T28" s="44" t="s">
        <v>13220</v>
      </c>
      <c r="U28" s="44" t="s">
        <v>46</v>
      </c>
      <c r="V28" s="44" t="s">
        <v>1012</v>
      </c>
      <c r="W28" s="44" t="s">
        <v>71</v>
      </c>
      <c r="X28" s="44" t="s">
        <v>13221</v>
      </c>
      <c r="Y28" s="44" t="s">
        <v>13089</v>
      </c>
      <c r="Z28" s="44" t="s">
        <v>46</v>
      </c>
    </row>
    <row r="29" spans="1:26">
      <c r="A29" s="44" t="s">
        <v>13058</v>
      </c>
      <c r="B29" s="44" t="s">
        <v>13206</v>
      </c>
      <c r="C29" s="44" t="s">
        <v>1366</v>
      </c>
      <c r="D29" s="44" t="s">
        <v>13222</v>
      </c>
      <c r="E29" s="44" t="s">
        <v>13223</v>
      </c>
      <c r="F29" s="44" t="s">
        <v>13224</v>
      </c>
      <c r="G29" s="44" t="s">
        <v>13225</v>
      </c>
      <c r="H29" s="44" t="s">
        <v>38</v>
      </c>
      <c r="I29" s="44" t="s">
        <v>46</v>
      </c>
      <c r="J29" s="44" t="s">
        <v>46</v>
      </c>
      <c r="K29" s="44" t="s">
        <v>306</v>
      </c>
      <c r="L29" s="44" t="s">
        <v>13226</v>
      </c>
      <c r="M29" s="44" t="s">
        <v>13227</v>
      </c>
      <c r="N29" s="44" t="s">
        <v>44</v>
      </c>
      <c r="O29" s="44">
        <v>3490</v>
      </c>
      <c r="P29" s="44">
        <v>3490</v>
      </c>
      <c r="Q29" s="44" t="s">
        <v>46</v>
      </c>
      <c r="R29" s="44" t="s">
        <v>46</v>
      </c>
      <c r="S29" s="44" t="s">
        <v>46</v>
      </c>
      <c r="T29" s="44" t="s">
        <v>13228</v>
      </c>
      <c r="U29" s="44" t="s">
        <v>46</v>
      </c>
      <c r="V29" s="44" t="s">
        <v>1012</v>
      </c>
      <c r="W29" s="44" t="s">
        <v>71</v>
      </c>
      <c r="X29" s="44" t="s">
        <v>13229</v>
      </c>
      <c r="Y29" s="44" t="s">
        <v>13089</v>
      </c>
      <c r="Z29" s="44" t="s">
        <v>46</v>
      </c>
    </row>
    <row r="30" spans="1:26">
      <c r="A30" s="44" t="s">
        <v>13058</v>
      </c>
      <c r="B30" s="44" t="s">
        <v>13206</v>
      </c>
      <c r="C30" s="44" t="s">
        <v>1366</v>
      </c>
      <c r="D30" s="44" t="s">
        <v>13230</v>
      </c>
      <c r="E30" s="44" t="s">
        <v>13231</v>
      </c>
      <c r="F30" s="44" t="s">
        <v>13232</v>
      </c>
      <c r="G30" s="44" t="s">
        <v>13233</v>
      </c>
      <c r="H30" s="44" t="s">
        <v>38</v>
      </c>
      <c r="I30" s="44" t="s">
        <v>46</v>
      </c>
      <c r="J30" s="44" t="s">
        <v>46</v>
      </c>
      <c r="K30" s="44" t="s">
        <v>306</v>
      </c>
      <c r="L30" s="44" t="s">
        <v>13234</v>
      </c>
      <c r="M30" s="44" t="s">
        <v>13235</v>
      </c>
      <c r="N30" s="44" t="s">
        <v>44</v>
      </c>
      <c r="O30" s="44">
        <v>2390</v>
      </c>
      <c r="P30" s="44">
        <v>2390</v>
      </c>
      <c r="Q30" s="44" t="s">
        <v>46</v>
      </c>
      <c r="R30" s="44" t="s">
        <v>46</v>
      </c>
      <c r="S30" s="44" t="s">
        <v>46</v>
      </c>
      <c r="T30" s="44" t="s">
        <v>13236</v>
      </c>
      <c r="U30" s="44" t="s">
        <v>46</v>
      </c>
      <c r="V30" s="44" t="s">
        <v>1012</v>
      </c>
      <c r="W30" s="44" t="s">
        <v>71</v>
      </c>
      <c r="X30" s="44" t="s">
        <v>13237</v>
      </c>
      <c r="Y30" s="44" t="s">
        <v>13089</v>
      </c>
      <c r="Z30" s="44" t="s">
        <v>46</v>
      </c>
    </row>
    <row r="31" spans="1:26">
      <c r="A31" s="44" t="s">
        <v>13058</v>
      </c>
      <c r="B31" s="44" t="s">
        <v>13206</v>
      </c>
      <c r="C31" s="44" t="s">
        <v>1366</v>
      </c>
      <c r="D31" s="44" t="s">
        <v>13238</v>
      </c>
      <c r="E31" s="44" t="s">
        <v>13239</v>
      </c>
      <c r="F31" s="44" t="s">
        <v>13240</v>
      </c>
      <c r="G31" s="44" t="s">
        <v>13241</v>
      </c>
      <c r="H31" s="44" t="s">
        <v>38</v>
      </c>
      <c r="I31" s="44" t="s">
        <v>46</v>
      </c>
      <c r="J31" s="44" t="s">
        <v>46</v>
      </c>
      <c r="K31" s="44" t="s">
        <v>306</v>
      </c>
      <c r="L31" s="44" t="s">
        <v>13234</v>
      </c>
      <c r="M31" s="44" t="s">
        <v>13242</v>
      </c>
      <c r="N31" s="44" t="s">
        <v>44</v>
      </c>
      <c r="O31" s="44">
        <v>3680</v>
      </c>
      <c r="P31" s="44">
        <v>3680</v>
      </c>
      <c r="Q31" s="44" t="s">
        <v>46</v>
      </c>
      <c r="R31" s="44" t="s">
        <v>46</v>
      </c>
      <c r="S31" s="44" t="s">
        <v>46</v>
      </c>
      <c r="T31" s="44" t="s">
        <v>13236</v>
      </c>
      <c r="U31" s="44" t="s">
        <v>46</v>
      </c>
      <c r="V31" s="44" t="s">
        <v>1012</v>
      </c>
      <c r="W31" s="44" t="s">
        <v>71</v>
      </c>
      <c r="X31" s="44" t="s">
        <v>13243</v>
      </c>
      <c r="Y31" s="44" t="s">
        <v>13089</v>
      </c>
      <c r="Z31" s="44" t="s">
        <v>46</v>
      </c>
    </row>
    <row r="32" spans="1:26">
      <c r="A32" s="44" t="s">
        <v>13058</v>
      </c>
      <c r="B32" s="44" t="s">
        <v>13206</v>
      </c>
      <c r="C32" s="44" t="s">
        <v>1366</v>
      </c>
      <c r="D32" s="44" t="s">
        <v>13244</v>
      </c>
      <c r="E32" s="44" t="s">
        <v>13245</v>
      </c>
      <c r="F32" s="44" t="s">
        <v>13246</v>
      </c>
      <c r="G32" s="44" t="s">
        <v>13247</v>
      </c>
      <c r="H32" s="44" t="s">
        <v>38</v>
      </c>
      <c r="I32" s="44" t="s">
        <v>46</v>
      </c>
      <c r="J32" s="44" t="s">
        <v>46</v>
      </c>
      <c r="K32" s="44" t="s">
        <v>306</v>
      </c>
      <c r="L32" s="44" t="s">
        <v>13234</v>
      </c>
      <c r="M32" s="44" t="s">
        <v>13248</v>
      </c>
      <c r="N32" s="44" t="s">
        <v>44</v>
      </c>
      <c r="O32" s="44">
        <v>2490</v>
      </c>
      <c r="P32" s="44">
        <v>2490</v>
      </c>
      <c r="Q32" s="44" t="s">
        <v>46</v>
      </c>
      <c r="R32" s="44" t="s">
        <v>46</v>
      </c>
      <c r="S32" s="44" t="s">
        <v>46</v>
      </c>
      <c r="T32" s="44" t="s">
        <v>13236</v>
      </c>
      <c r="U32" s="44" t="s">
        <v>46</v>
      </c>
      <c r="V32" s="44" t="s">
        <v>1012</v>
      </c>
      <c r="W32" s="44" t="s">
        <v>71</v>
      </c>
      <c r="X32" s="44" t="s">
        <v>13249</v>
      </c>
      <c r="Y32" s="44" t="s">
        <v>13089</v>
      </c>
      <c r="Z32" s="44" t="s">
        <v>46</v>
      </c>
    </row>
    <row r="33" spans="1:26">
      <c r="A33" s="44" t="s">
        <v>13058</v>
      </c>
      <c r="B33" s="44" t="s">
        <v>13206</v>
      </c>
      <c r="C33" s="44" t="s">
        <v>1366</v>
      </c>
      <c r="D33" s="44" t="s">
        <v>13250</v>
      </c>
      <c r="E33" s="44" t="s">
        <v>13251</v>
      </c>
      <c r="F33" s="44" t="s">
        <v>13252</v>
      </c>
      <c r="G33" s="44" t="s">
        <v>13253</v>
      </c>
      <c r="H33" s="44" t="s">
        <v>38</v>
      </c>
      <c r="I33" s="44" t="s">
        <v>46</v>
      </c>
      <c r="J33" s="44" t="s">
        <v>46</v>
      </c>
      <c r="K33" s="44" t="s">
        <v>306</v>
      </c>
      <c r="L33" s="44" t="s">
        <v>13234</v>
      </c>
      <c r="M33" s="44" t="s">
        <v>13254</v>
      </c>
      <c r="N33" s="44" t="s">
        <v>44</v>
      </c>
      <c r="O33" s="44">
        <v>3780</v>
      </c>
      <c r="P33" s="44">
        <v>3780</v>
      </c>
      <c r="Q33" s="44" t="s">
        <v>46</v>
      </c>
      <c r="R33" s="44" t="s">
        <v>46</v>
      </c>
      <c r="S33" s="44" t="s">
        <v>46</v>
      </c>
      <c r="T33" s="44" t="s">
        <v>13255</v>
      </c>
      <c r="U33" s="44" t="s">
        <v>46</v>
      </c>
      <c r="V33" s="44" t="s">
        <v>1012</v>
      </c>
      <c r="W33" s="44" t="s">
        <v>71</v>
      </c>
      <c r="X33" s="44" t="s">
        <v>13256</v>
      </c>
      <c r="Y33" s="44" t="s">
        <v>13089</v>
      </c>
      <c r="Z33" s="44" t="s">
        <v>46</v>
      </c>
    </row>
    <row r="34" spans="1:26">
      <c r="A34" s="44" t="s">
        <v>13058</v>
      </c>
      <c r="B34" s="44" t="s">
        <v>13206</v>
      </c>
      <c r="C34" s="44" t="s">
        <v>1366</v>
      </c>
      <c r="D34" s="44" t="s">
        <v>13257</v>
      </c>
      <c r="E34" s="44" t="s">
        <v>13258</v>
      </c>
      <c r="F34" s="44" t="s">
        <v>13259</v>
      </c>
      <c r="G34" s="44" t="s">
        <v>13260</v>
      </c>
      <c r="H34" s="44" t="s">
        <v>38</v>
      </c>
      <c r="I34" s="44" t="s">
        <v>46</v>
      </c>
      <c r="J34" s="44" t="s">
        <v>46</v>
      </c>
      <c r="K34" s="44" t="s">
        <v>306</v>
      </c>
      <c r="L34" s="44" t="s">
        <v>13261</v>
      </c>
      <c r="M34" s="44" t="s">
        <v>13262</v>
      </c>
      <c r="N34" s="44" t="s">
        <v>44</v>
      </c>
      <c r="O34" s="44">
        <v>899</v>
      </c>
      <c r="P34" s="44">
        <v>899</v>
      </c>
      <c r="Q34" s="44" t="s">
        <v>46</v>
      </c>
      <c r="R34" s="44" t="s">
        <v>46</v>
      </c>
      <c r="S34" s="44" t="s">
        <v>46</v>
      </c>
      <c r="T34" s="44" t="s">
        <v>13263</v>
      </c>
      <c r="U34" s="44" t="s">
        <v>46</v>
      </c>
      <c r="V34" s="44" t="s">
        <v>1012</v>
      </c>
      <c r="W34" s="44" t="s">
        <v>71</v>
      </c>
      <c r="X34" s="44" t="s">
        <v>13264</v>
      </c>
      <c r="Y34" s="44" t="s">
        <v>13089</v>
      </c>
      <c r="Z34" s="44" t="s">
        <v>46</v>
      </c>
    </row>
    <row r="35" spans="1:26">
      <c r="A35" s="44" t="s">
        <v>13058</v>
      </c>
      <c r="B35" s="44" t="s">
        <v>13206</v>
      </c>
      <c r="C35" s="44" t="s">
        <v>1366</v>
      </c>
      <c r="D35" s="44" t="s">
        <v>13265</v>
      </c>
      <c r="E35" s="44" t="s">
        <v>13266</v>
      </c>
      <c r="F35" s="44" t="s">
        <v>13267</v>
      </c>
      <c r="G35" s="44" t="s">
        <v>13268</v>
      </c>
      <c r="H35" s="44" t="s">
        <v>38</v>
      </c>
      <c r="I35" s="44" t="s">
        <v>46</v>
      </c>
      <c r="J35" s="44" t="s">
        <v>46</v>
      </c>
      <c r="K35" s="44" t="s">
        <v>287</v>
      </c>
      <c r="L35" s="44" t="s">
        <v>13261</v>
      </c>
      <c r="M35" s="44" t="s">
        <v>13262</v>
      </c>
      <c r="N35" s="44" t="s">
        <v>44</v>
      </c>
      <c r="O35" s="44">
        <v>899</v>
      </c>
      <c r="P35" s="44">
        <v>899</v>
      </c>
      <c r="Q35" s="44" t="s">
        <v>46</v>
      </c>
      <c r="R35" s="44" t="s">
        <v>46</v>
      </c>
      <c r="S35" s="44" t="s">
        <v>46</v>
      </c>
      <c r="T35" s="44" t="s">
        <v>13263</v>
      </c>
      <c r="U35" s="44" t="s">
        <v>46</v>
      </c>
      <c r="V35" s="44" t="s">
        <v>1012</v>
      </c>
      <c r="W35" s="44" t="s">
        <v>71</v>
      </c>
      <c r="X35" s="44" t="s">
        <v>13269</v>
      </c>
      <c r="Y35" s="44" t="s">
        <v>13089</v>
      </c>
      <c r="Z35" s="44" t="s">
        <v>46</v>
      </c>
    </row>
    <row r="36" spans="1:26">
      <c r="A36" s="44" t="s">
        <v>13058</v>
      </c>
      <c r="B36" s="44" t="s">
        <v>13206</v>
      </c>
      <c r="C36" s="44" t="s">
        <v>1366</v>
      </c>
      <c r="D36" s="44" t="s">
        <v>13270</v>
      </c>
      <c r="E36" s="44" t="s">
        <v>13271</v>
      </c>
      <c r="F36" s="44" t="s">
        <v>13272</v>
      </c>
      <c r="G36" s="44" t="s">
        <v>13273</v>
      </c>
      <c r="H36" s="44" t="s">
        <v>38</v>
      </c>
      <c r="I36" s="44" t="s">
        <v>46</v>
      </c>
      <c r="J36" s="44" t="s">
        <v>46</v>
      </c>
      <c r="K36" s="44" t="s">
        <v>46</v>
      </c>
      <c r="L36" s="44" t="s">
        <v>46</v>
      </c>
      <c r="M36" s="44" t="s">
        <v>46</v>
      </c>
      <c r="N36" s="44" t="s">
        <v>46</v>
      </c>
      <c r="O36" s="44">
        <v>1155</v>
      </c>
      <c r="P36" s="44">
        <v>999</v>
      </c>
      <c r="Q36" s="44" t="s">
        <v>46</v>
      </c>
      <c r="R36" s="44" t="s">
        <v>46</v>
      </c>
      <c r="S36" s="44" t="s">
        <v>46</v>
      </c>
      <c r="T36" s="44" t="s">
        <v>46</v>
      </c>
      <c r="U36" s="44" t="s">
        <v>46</v>
      </c>
      <c r="V36" s="44" t="s">
        <v>5373</v>
      </c>
      <c r="W36" s="44" t="s">
        <v>71</v>
      </c>
      <c r="X36" s="44" t="s">
        <v>13274</v>
      </c>
      <c r="Y36" s="44" t="s">
        <v>46</v>
      </c>
      <c r="Z36" s="44" t="s">
        <v>46</v>
      </c>
    </row>
    <row r="37" spans="1:26">
      <c r="A37" s="44" t="s">
        <v>13058</v>
      </c>
      <c r="B37" s="44" t="s">
        <v>13206</v>
      </c>
      <c r="C37" s="44" t="s">
        <v>1366</v>
      </c>
      <c r="D37" s="44" t="s">
        <v>13275</v>
      </c>
      <c r="E37" s="44" t="s">
        <v>13276</v>
      </c>
      <c r="F37" s="44" t="s">
        <v>13277</v>
      </c>
      <c r="G37" s="44" t="s">
        <v>13278</v>
      </c>
      <c r="H37" s="44" t="s">
        <v>38</v>
      </c>
      <c r="I37" s="44" t="s">
        <v>46</v>
      </c>
      <c r="J37" s="44" t="s">
        <v>46</v>
      </c>
      <c r="K37" s="44" t="s">
        <v>46</v>
      </c>
      <c r="L37" s="44" t="s">
        <v>46</v>
      </c>
      <c r="M37" s="44" t="s">
        <v>46</v>
      </c>
      <c r="N37" s="44" t="s">
        <v>46</v>
      </c>
      <c r="O37" s="44">
        <v>1155</v>
      </c>
      <c r="P37" s="44">
        <v>999</v>
      </c>
      <c r="Q37" s="44" t="s">
        <v>46</v>
      </c>
      <c r="R37" s="44" t="s">
        <v>46</v>
      </c>
      <c r="S37" s="44" t="s">
        <v>46</v>
      </c>
      <c r="T37" s="44" t="s">
        <v>46</v>
      </c>
      <c r="U37" s="44" t="s">
        <v>46</v>
      </c>
      <c r="V37" s="44" t="s">
        <v>5373</v>
      </c>
      <c r="W37" s="44" t="s">
        <v>71</v>
      </c>
      <c r="X37" s="44" t="s">
        <v>13274</v>
      </c>
      <c r="Y37" s="44" t="s">
        <v>46</v>
      </c>
      <c r="Z37" s="44" t="s">
        <v>46</v>
      </c>
    </row>
    <row r="38" spans="1:26">
      <c r="A38" s="44" t="s">
        <v>13058</v>
      </c>
      <c r="B38" s="44" t="s">
        <v>13206</v>
      </c>
      <c r="C38" s="44" t="s">
        <v>1366</v>
      </c>
      <c r="D38" s="44" t="s">
        <v>13279</v>
      </c>
      <c r="E38" s="44" t="s">
        <v>13280</v>
      </c>
      <c r="F38" s="44" t="s">
        <v>13281</v>
      </c>
      <c r="G38" s="44" t="s">
        <v>13282</v>
      </c>
      <c r="H38" s="44" t="s">
        <v>38</v>
      </c>
      <c r="I38" s="44" t="s">
        <v>46</v>
      </c>
      <c r="J38" s="44" t="s">
        <v>46</v>
      </c>
      <c r="K38" s="44" t="s">
        <v>46</v>
      </c>
      <c r="L38" s="44" t="s">
        <v>46</v>
      </c>
      <c r="M38" s="44" t="s">
        <v>46</v>
      </c>
      <c r="N38" s="44" t="s">
        <v>46</v>
      </c>
      <c r="O38" s="44">
        <v>1190</v>
      </c>
      <c r="P38" s="44">
        <v>1190</v>
      </c>
      <c r="Q38" s="44" t="s">
        <v>46</v>
      </c>
      <c r="R38" s="44" t="s">
        <v>46</v>
      </c>
      <c r="S38" s="44" t="s">
        <v>46</v>
      </c>
      <c r="T38" s="44" t="s">
        <v>46</v>
      </c>
      <c r="U38" s="44" t="s">
        <v>46</v>
      </c>
      <c r="V38" s="44" t="s">
        <v>5373</v>
      </c>
      <c r="W38" s="44" t="s">
        <v>71</v>
      </c>
      <c r="X38" s="44" t="s">
        <v>13283</v>
      </c>
      <c r="Y38" s="44" t="s">
        <v>46</v>
      </c>
      <c r="Z38" s="44" t="s">
        <v>46</v>
      </c>
    </row>
    <row r="39" spans="1:26">
      <c r="A39" s="44" t="s">
        <v>13058</v>
      </c>
      <c r="B39" s="44" t="s">
        <v>13132</v>
      </c>
      <c r="C39" s="44" t="s">
        <v>13189</v>
      </c>
      <c r="D39" s="44" t="s">
        <v>13284</v>
      </c>
      <c r="E39" s="44" t="s">
        <v>13285</v>
      </c>
      <c r="F39" s="44" t="s">
        <v>13286</v>
      </c>
      <c r="G39" s="44" t="s">
        <v>13287</v>
      </c>
      <c r="H39" s="44" t="s">
        <v>38</v>
      </c>
      <c r="I39" s="44" t="s">
        <v>46</v>
      </c>
      <c r="J39" s="44" t="s">
        <v>46</v>
      </c>
      <c r="K39" s="44" t="s">
        <v>2753</v>
      </c>
      <c r="L39" s="44" t="s">
        <v>13288</v>
      </c>
      <c r="M39" s="44" t="s">
        <v>13289</v>
      </c>
      <c r="N39" s="44" t="s">
        <v>44</v>
      </c>
      <c r="O39" s="44">
        <v>1190</v>
      </c>
      <c r="P39" s="44">
        <v>1190</v>
      </c>
      <c r="Q39" s="44" t="s">
        <v>46</v>
      </c>
      <c r="R39" s="44" t="s">
        <v>46</v>
      </c>
      <c r="S39" s="44" t="s">
        <v>46</v>
      </c>
      <c r="T39" s="44" t="s">
        <v>13290</v>
      </c>
      <c r="U39" s="44" t="s">
        <v>46</v>
      </c>
      <c r="V39" s="44" t="s">
        <v>46</v>
      </c>
      <c r="W39" s="44" t="s">
        <v>46</v>
      </c>
      <c r="X39" s="44" t="s">
        <v>13291</v>
      </c>
      <c r="Y39" s="44" t="s">
        <v>46</v>
      </c>
      <c r="Z39" s="44" t="s">
        <v>46</v>
      </c>
    </row>
    <row r="40" spans="1:26">
      <c r="A40" s="44" t="s">
        <v>13058</v>
      </c>
      <c r="B40" s="44" t="s">
        <v>13132</v>
      </c>
      <c r="C40" s="44" t="s">
        <v>13189</v>
      </c>
      <c r="D40" s="44" t="s">
        <v>13292</v>
      </c>
      <c r="E40" s="44" t="s">
        <v>13293</v>
      </c>
      <c r="F40" s="44" t="s">
        <v>13294</v>
      </c>
      <c r="G40" s="44" t="s">
        <v>13295</v>
      </c>
      <c r="H40" s="44" t="s">
        <v>38</v>
      </c>
      <c r="I40" s="44" t="s">
        <v>46</v>
      </c>
      <c r="J40" s="44" t="s">
        <v>46</v>
      </c>
      <c r="K40" s="44" t="s">
        <v>11434</v>
      </c>
      <c r="L40" s="44" t="s">
        <v>13288</v>
      </c>
      <c r="M40" s="44" t="s">
        <v>13289</v>
      </c>
      <c r="N40" s="44" t="s">
        <v>44</v>
      </c>
      <c r="O40" s="44">
        <v>1190</v>
      </c>
      <c r="P40" s="44">
        <v>1190</v>
      </c>
      <c r="Q40" s="44" t="s">
        <v>46</v>
      </c>
      <c r="R40" s="44" t="s">
        <v>46</v>
      </c>
      <c r="S40" s="44" t="s">
        <v>46</v>
      </c>
      <c r="T40" s="44" t="s">
        <v>13290</v>
      </c>
      <c r="U40" s="44" t="s">
        <v>46</v>
      </c>
      <c r="V40" s="44" t="s">
        <v>46</v>
      </c>
      <c r="W40" s="44" t="s">
        <v>46</v>
      </c>
      <c r="X40" s="44" t="s">
        <v>13291</v>
      </c>
      <c r="Y40" s="44" t="s">
        <v>46</v>
      </c>
      <c r="Z40" s="44" t="s">
        <v>46</v>
      </c>
    </row>
    <row r="41" spans="1:26">
      <c r="A41" s="44" t="s">
        <v>13058</v>
      </c>
      <c r="B41" s="44" t="s">
        <v>13132</v>
      </c>
      <c r="C41" s="44" t="s">
        <v>13189</v>
      </c>
      <c r="D41" s="44" t="s">
        <v>13296</v>
      </c>
      <c r="E41" s="44" t="s">
        <v>13297</v>
      </c>
      <c r="F41" s="44" t="s">
        <v>13298</v>
      </c>
      <c r="G41" s="44" t="s">
        <v>13299</v>
      </c>
      <c r="H41" s="44" t="s">
        <v>367</v>
      </c>
      <c r="I41" s="44" t="s">
        <v>46</v>
      </c>
      <c r="J41" s="44" t="s">
        <v>46</v>
      </c>
      <c r="K41" s="44" t="s">
        <v>287</v>
      </c>
      <c r="L41" s="44" t="s">
        <v>13300</v>
      </c>
      <c r="M41" s="44" t="s">
        <v>13301</v>
      </c>
      <c r="N41" s="44" t="s">
        <v>44</v>
      </c>
      <c r="O41" s="44">
        <v>1880</v>
      </c>
      <c r="P41" s="44">
        <v>1880</v>
      </c>
      <c r="Q41" s="44" t="s">
        <v>46</v>
      </c>
      <c r="R41" s="44" t="s">
        <v>46</v>
      </c>
      <c r="S41" s="44" t="s">
        <v>46</v>
      </c>
      <c r="T41" s="44" t="s">
        <v>13302</v>
      </c>
      <c r="U41" s="44" t="s">
        <v>46</v>
      </c>
      <c r="V41" s="44" t="s">
        <v>46</v>
      </c>
      <c r="W41" s="44" t="s">
        <v>46</v>
      </c>
      <c r="X41" s="44" t="s">
        <v>13303</v>
      </c>
      <c r="Y41" s="44" t="s">
        <v>46</v>
      </c>
      <c r="Z41" s="44" t="s">
        <v>46</v>
      </c>
    </row>
    <row r="42" spans="1:26">
      <c r="A42" s="44" t="s">
        <v>13058</v>
      </c>
      <c r="B42" s="44" t="s">
        <v>5684</v>
      </c>
      <c r="C42" s="44" t="s">
        <v>31</v>
      </c>
      <c r="D42" s="44" t="s">
        <v>13304</v>
      </c>
      <c r="E42" s="44" t="s">
        <v>13305</v>
      </c>
      <c r="F42" s="44" t="s">
        <v>13306</v>
      </c>
      <c r="G42" s="44" t="s">
        <v>13307</v>
      </c>
      <c r="H42" s="44" t="s">
        <v>38</v>
      </c>
      <c r="I42" s="44" t="s">
        <v>46</v>
      </c>
      <c r="J42" s="44" t="s">
        <v>46</v>
      </c>
      <c r="K42" s="44" t="s">
        <v>287</v>
      </c>
      <c r="L42" s="44" t="s">
        <v>13308</v>
      </c>
      <c r="M42" s="44" t="s">
        <v>13309</v>
      </c>
      <c r="N42" s="44" t="s">
        <v>44</v>
      </c>
      <c r="O42" s="44">
        <v>2290</v>
      </c>
      <c r="P42" s="44">
        <v>1670</v>
      </c>
      <c r="Q42" s="44" t="s">
        <v>46</v>
      </c>
      <c r="R42" s="44" t="s">
        <v>46</v>
      </c>
      <c r="S42" s="44" t="s">
        <v>46</v>
      </c>
      <c r="T42" s="44" t="s">
        <v>13310</v>
      </c>
      <c r="U42" s="44" t="s">
        <v>46</v>
      </c>
      <c r="V42" s="44" t="s">
        <v>46</v>
      </c>
      <c r="W42" s="44" t="s">
        <v>71</v>
      </c>
      <c r="X42" s="44" t="s">
        <v>12481</v>
      </c>
      <c r="Y42" s="44" t="s">
        <v>13089</v>
      </c>
      <c r="Z42" s="44" t="s">
        <v>46</v>
      </c>
    </row>
    <row r="43" spans="1:26">
      <c r="A43" s="44" t="s">
        <v>13058</v>
      </c>
      <c r="B43" s="44" t="s">
        <v>5684</v>
      </c>
      <c r="C43" s="44" t="s">
        <v>31</v>
      </c>
      <c r="D43" s="44" t="s">
        <v>13311</v>
      </c>
      <c r="E43" s="44" t="s">
        <v>13312</v>
      </c>
      <c r="F43" s="44" t="s">
        <v>13313</v>
      </c>
      <c r="G43" s="44" t="s">
        <v>13314</v>
      </c>
      <c r="H43" s="44" t="s">
        <v>38</v>
      </c>
      <c r="I43" s="44" t="s">
        <v>46</v>
      </c>
      <c r="J43" s="44" t="s">
        <v>46</v>
      </c>
      <c r="K43" s="44" t="s">
        <v>1244</v>
      </c>
      <c r="L43" s="44" t="s">
        <v>13308</v>
      </c>
      <c r="M43" s="44" t="s">
        <v>13309</v>
      </c>
      <c r="N43" s="44" t="s">
        <v>44</v>
      </c>
      <c r="O43" s="44">
        <v>2290</v>
      </c>
      <c r="P43" s="44">
        <v>1670</v>
      </c>
      <c r="Q43" s="44" t="s">
        <v>46</v>
      </c>
      <c r="R43" s="44" t="s">
        <v>46</v>
      </c>
      <c r="S43" s="44" t="s">
        <v>46</v>
      </c>
      <c r="T43" s="44" t="s">
        <v>13310</v>
      </c>
      <c r="U43" s="44" t="s">
        <v>46</v>
      </c>
      <c r="V43" s="44" t="s">
        <v>46</v>
      </c>
      <c r="W43" s="44" t="s">
        <v>71</v>
      </c>
      <c r="X43" s="44" t="s">
        <v>12481</v>
      </c>
      <c r="Y43" s="44" t="s">
        <v>13089</v>
      </c>
      <c r="Z43" s="44" t="s">
        <v>46</v>
      </c>
    </row>
    <row r="44" spans="1:26">
      <c r="A44" s="44" t="s">
        <v>13058</v>
      </c>
      <c r="B44" s="44" t="s">
        <v>5684</v>
      </c>
      <c r="C44" s="44" t="s">
        <v>13315</v>
      </c>
      <c r="D44" s="44" t="s">
        <v>13316</v>
      </c>
      <c r="E44" s="44" t="s">
        <v>13317</v>
      </c>
      <c r="F44" s="44" t="s">
        <v>13318</v>
      </c>
      <c r="G44" s="44" t="s">
        <v>13319</v>
      </c>
      <c r="H44" s="44" t="s">
        <v>38</v>
      </c>
      <c r="I44" s="44" t="s">
        <v>46</v>
      </c>
      <c r="J44" s="44" t="s">
        <v>46</v>
      </c>
      <c r="K44" s="44" t="s">
        <v>306</v>
      </c>
      <c r="L44" s="44" t="s">
        <v>13320</v>
      </c>
      <c r="M44" s="44" t="s">
        <v>13321</v>
      </c>
      <c r="N44" s="44" t="s">
        <v>44</v>
      </c>
      <c r="O44" s="44">
        <v>1490</v>
      </c>
      <c r="P44" s="44">
        <v>990</v>
      </c>
      <c r="Q44" s="44" t="s">
        <v>46</v>
      </c>
      <c r="R44" s="44" t="s">
        <v>46</v>
      </c>
      <c r="S44" s="44" t="s">
        <v>46</v>
      </c>
      <c r="T44" s="44" t="s">
        <v>13322</v>
      </c>
      <c r="U44" s="44" t="s">
        <v>46</v>
      </c>
      <c r="V44" s="44" t="s">
        <v>46</v>
      </c>
      <c r="W44" s="44" t="s">
        <v>71</v>
      </c>
      <c r="X44" s="44" t="s">
        <v>12972</v>
      </c>
      <c r="Y44" s="44" t="s">
        <v>13089</v>
      </c>
      <c r="Z44" s="44" t="s">
        <v>46</v>
      </c>
    </row>
    <row r="45" spans="1:26">
      <c r="A45" s="44" t="s">
        <v>13058</v>
      </c>
      <c r="B45" s="44" t="s">
        <v>5684</v>
      </c>
      <c r="C45" s="44" t="s">
        <v>31</v>
      </c>
      <c r="D45" s="44" t="s">
        <v>13323</v>
      </c>
      <c r="E45" s="44" t="s">
        <v>13324</v>
      </c>
      <c r="F45" s="44" t="s">
        <v>13325</v>
      </c>
      <c r="G45" s="44" t="s">
        <v>13326</v>
      </c>
      <c r="H45" s="44" t="s">
        <v>38</v>
      </c>
      <c r="I45" s="44" t="s">
        <v>46</v>
      </c>
      <c r="J45" s="44" t="s">
        <v>46</v>
      </c>
      <c r="K45" s="44" t="s">
        <v>4850</v>
      </c>
      <c r="L45" s="44" t="s">
        <v>13327</v>
      </c>
      <c r="M45" s="44" t="s">
        <v>13328</v>
      </c>
      <c r="N45" s="44" t="s">
        <v>44</v>
      </c>
      <c r="O45" s="44">
        <v>799</v>
      </c>
      <c r="P45" s="44">
        <v>680</v>
      </c>
      <c r="Q45" s="44" t="s">
        <v>46</v>
      </c>
      <c r="R45" s="44" t="s">
        <v>46</v>
      </c>
      <c r="S45" s="44" t="s">
        <v>46</v>
      </c>
      <c r="T45" s="44" t="s">
        <v>13329</v>
      </c>
      <c r="U45" s="44" t="s">
        <v>46</v>
      </c>
      <c r="V45" s="44" t="s">
        <v>46</v>
      </c>
      <c r="W45" s="44" t="s">
        <v>71</v>
      </c>
      <c r="X45" s="44" t="s">
        <v>13330</v>
      </c>
      <c r="Y45" s="44" t="s">
        <v>13089</v>
      </c>
      <c r="Z45" s="44" t="s">
        <v>46</v>
      </c>
    </row>
    <row r="46" spans="1:26">
      <c r="A46" s="44" t="s">
        <v>13058</v>
      </c>
      <c r="B46" s="44" t="s">
        <v>5684</v>
      </c>
      <c r="C46" s="44" t="s">
        <v>31</v>
      </c>
      <c r="D46" s="44" t="s">
        <v>13331</v>
      </c>
      <c r="E46" s="44" t="s">
        <v>13332</v>
      </c>
      <c r="F46" s="44" t="s">
        <v>13333</v>
      </c>
      <c r="G46" s="44" t="s">
        <v>13334</v>
      </c>
      <c r="H46" s="44" t="s">
        <v>38</v>
      </c>
      <c r="I46" s="44" t="s">
        <v>46</v>
      </c>
      <c r="J46" s="44" t="s">
        <v>46</v>
      </c>
      <c r="K46" s="44" t="s">
        <v>13335</v>
      </c>
      <c r="L46" s="44" t="s">
        <v>13327</v>
      </c>
      <c r="M46" s="44" t="s">
        <v>13328</v>
      </c>
      <c r="N46" s="44" t="s">
        <v>44</v>
      </c>
      <c r="O46" s="44">
        <v>799</v>
      </c>
      <c r="P46" s="44">
        <v>680</v>
      </c>
      <c r="Q46" s="44" t="s">
        <v>46</v>
      </c>
      <c r="R46" s="44" t="s">
        <v>46</v>
      </c>
      <c r="S46" s="44" t="s">
        <v>46</v>
      </c>
      <c r="T46" s="44" t="s">
        <v>13329</v>
      </c>
      <c r="U46" s="44" t="s">
        <v>46</v>
      </c>
      <c r="V46" s="44" t="s">
        <v>46</v>
      </c>
      <c r="W46" s="44" t="s">
        <v>71</v>
      </c>
      <c r="X46" s="44" t="s">
        <v>13330</v>
      </c>
      <c r="Y46" s="44" t="s">
        <v>13089</v>
      </c>
      <c r="Z46" s="44" t="s">
        <v>46</v>
      </c>
    </row>
    <row r="47" spans="1:26">
      <c r="A47" s="44" t="s">
        <v>13058</v>
      </c>
      <c r="B47" s="44" t="s">
        <v>5684</v>
      </c>
      <c r="C47" s="44" t="s">
        <v>31</v>
      </c>
      <c r="D47" s="44" t="s">
        <v>13336</v>
      </c>
      <c r="E47" s="44" t="s">
        <v>13337</v>
      </c>
      <c r="F47" s="44" t="s">
        <v>13338</v>
      </c>
      <c r="G47" s="44" t="s">
        <v>13339</v>
      </c>
      <c r="H47" s="44" t="s">
        <v>38</v>
      </c>
      <c r="I47" s="44" t="s">
        <v>46</v>
      </c>
      <c r="J47" s="44" t="s">
        <v>46</v>
      </c>
      <c r="K47" s="44" t="s">
        <v>1244</v>
      </c>
      <c r="L47" s="44" t="s">
        <v>13340</v>
      </c>
      <c r="M47" s="44" t="s">
        <v>13341</v>
      </c>
      <c r="N47" s="44" t="s">
        <v>44</v>
      </c>
      <c r="O47" s="44">
        <v>699</v>
      </c>
      <c r="P47" s="44">
        <v>599</v>
      </c>
      <c r="Q47" s="44" t="s">
        <v>46</v>
      </c>
      <c r="R47" s="44" t="s">
        <v>46</v>
      </c>
      <c r="S47" s="44" t="s">
        <v>46</v>
      </c>
      <c r="T47" s="44" t="s">
        <v>13342</v>
      </c>
      <c r="U47" s="44" t="s">
        <v>13056</v>
      </c>
      <c r="V47" s="44" t="s">
        <v>46</v>
      </c>
      <c r="W47" s="44" t="s">
        <v>71</v>
      </c>
      <c r="X47" s="44" t="s">
        <v>13343</v>
      </c>
      <c r="Y47" s="44" t="s">
        <v>13089</v>
      </c>
      <c r="Z47" s="44" t="s">
        <v>46</v>
      </c>
    </row>
    <row r="48" spans="1:26">
      <c r="A48" s="44" t="s">
        <v>13058</v>
      </c>
      <c r="B48" s="44" t="s">
        <v>5684</v>
      </c>
      <c r="C48" s="44" t="s">
        <v>31</v>
      </c>
      <c r="D48" s="44" t="s">
        <v>13344</v>
      </c>
      <c r="E48" s="44" t="s">
        <v>13345</v>
      </c>
      <c r="F48" s="44" t="s">
        <v>13346</v>
      </c>
      <c r="G48" s="44" t="s">
        <v>13347</v>
      </c>
      <c r="H48" s="44" t="s">
        <v>38</v>
      </c>
      <c r="I48" s="44" t="s">
        <v>46</v>
      </c>
      <c r="J48" s="44" t="s">
        <v>46</v>
      </c>
      <c r="K48" s="44" t="s">
        <v>733</v>
      </c>
      <c r="L48" s="44" t="s">
        <v>13340</v>
      </c>
      <c r="M48" s="44" t="s">
        <v>13341</v>
      </c>
      <c r="N48" s="44" t="s">
        <v>44</v>
      </c>
      <c r="O48" s="44">
        <v>699</v>
      </c>
      <c r="P48" s="44">
        <v>599</v>
      </c>
      <c r="Q48" s="44" t="s">
        <v>46</v>
      </c>
      <c r="R48" s="44" t="s">
        <v>46</v>
      </c>
      <c r="S48" s="44" t="s">
        <v>46</v>
      </c>
      <c r="T48" s="44" t="s">
        <v>13342</v>
      </c>
      <c r="U48" s="44" t="s">
        <v>13056</v>
      </c>
      <c r="V48" s="44" t="s">
        <v>46</v>
      </c>
      <c r="W48" s="44" t="s">
        <v>71</v>
      </c>
      <c r="X48" s="44" t="s">
        <v>13343</v>
      </c>
      <c r="Y48" s="44" t="s">
        <v>13089</v>
      </c>
      <c r="Z48" s="44" t="s">
        <v>46</v>
      </c>
    </row>
    <row r="49" spans="1:26">
      <c r="A49" s="44" t="s">
        <v>13058</v>
      </c>
      <c r="B49" s="44" t="s">
        <v>5684</v>
      </c>
      <c r="C49" s="44" t="s">
        <v>13315</v>
      </c>
      <c r="D49" s="44" t="s">
        <v>13348</v>
      </c>
      <c r="E49" s="44" t="s">
        <v>13349</v>
      </c>
      <c r="F49" s="44" t="s">
        <v>13350</v>
      </c>
      <c r="G49" s="44" t="s">
        <v>13351</v>
      </c>
      <c r="H49" s="44" t="s">
        <v>38</v>
      </c>
      <c r="I49" s="44" t="s">
        <v>46</v>
      </c>
      <c r="J49" s="44" t="s">
        <v>46</v>
      </c>
      <c r="K49" s="44" t="s">
        <v>287</v>
      </c>
      <c r="L49" s="44" t="s">
        <v>13340</v>
      </c>
      <c r="M49" s="44" t="s">
        <v>13352</v>
      </c>
      <c r="N49" s="44" t="s">
        <v>44</v>
      </c>
      <c r="O49" s="44">
        <v>699</v>
      </c>
      <c r="P49" s="44">
        <v>499</v>
      </c>
      <c r="Q49" s="44" t="s">
        <v>46</v>
      </c>
      <c r="R49" s="44" t="s">
        <v>46</v>
      </c>
      <c r="S49" s="44" t="s">
        <v>46</v>
      </c>
      <c r="T49" s="44" t="s">
        <v>13353</v>
      </c>
      <c r="U49" s="44" t="s">
        <v>46</v>
      </c>
      <c r="V49" s="44" t="s">
        <v>46</v>
      </c>
      <c r="W49" s="44" t="s">
        <v>71</v>
      </c>
      <c r="X49" s="44" t="s">
        <v>13354</v>
      </c>
      <c r="Y49" s="44" t="s">
        <v>13089</v>
      </c>
      <c r="Z49" s="44" t="s">
        <v>46</v>
      </c>
    </row>
    <row r="50" spans="1:26">
      <c r="A50" s="44" t="s">
        <v>13058</v>
      </c>
      <c r="B50" s="44" t="s">
        <v>5684</v>
      </c>
      <c r="C50" s="44" t="s">
        <v>13315</v>
      </c>
      <c r="D50" s="44" t="s">
        <v>13355</v>
      </c>
      <c r="E50" s="44" t="s">
        <v>13356</v>
      </c>
      <c r="F50" s="44" t="s">
        <v>13357</v>
      </c>
      <c r="G50" s="44" t="s">
        <v>13358</v>
      </c>
      <c r="H50" s="44" t="s">
        <v>38</v>
      </c>
      <c r="I50" s="44" t="s">
        <v>46</v>
      </c>
      <c r="J50" s="44" t="s">
        <v>46</v>
      </c>
      <c r="K50" s="44" t="s">
        <v>733</v>
      </c>
      <c r="L50" s="44" t="s">
        <v>13340</v>
      </c>
      <c r="M50" s="44" t="s">
        <v>13352</v>
      </c>
      <c r="N50" s="44" t="s">
        <v>44</v>
      </c>
      <c r="O50" s="44">
        <v>699</v>
      </c>
      <c r="P50" s="44">
        <v>499</v>
      </c>
      <c r="Q50" s="44" t="s">
        <v>46</v>
      </c>
      <c r="R50" s="44" t="s">
        <v>46</v>
      </c>
      <c r="S50" s="44" t="s">
        <v>46</v>
      </c>
      <c r="T50" s="44" t="s">
        <v>13353</v>
      </c>
      <c r="U50" s="44" t="s">
        <v>46</v>
      </c>
      <c r="V50" s="44" t="s">
        <v>46</v>
      </c>
      <c r="W50" s="44" t="s">
        <v>71</v>
      </c>
      <c r="X50" s="44" t="s">
        <v>13354</v>
      </c>
      <c r="Y50" s="44" t="s">
        <v>13089</v>
      </c>
      <c r="Z50" s="44" t="s">
        <v>46</v>
      </c>
    </row>
    <row r="51" spans="1:26">
      <c r="A51" s="44" t="s">
        <v>13058</v>
      </c>
      <c r="B51" s="44" t="s">
        <v>5684</v>
      </c>
      <c r="C51" s="44" t="s">
        <v>13359</v>
      </c>
      <c r="D51" s="44" t="s">
        <v>13360</v>
      </c>
      <c r="E51" s="44" t="s">
        <v>13361</v>
      </c>
      <c r="F51" s="44" t="s">
        <v>13362</v>
      </c>
      <c r="G51" s="44" t="s">
        <v>13363</v>
      </c>
      <c r="H51" s="44" t="s">
        <v>38</v>
      </c>
      <c r="I51" s="44" t="s">
        <v>46</v>
      </c>
      <c r="J51" s="44" t="s">
        <v>46</v>
      </c>
      <c r="K51" s="44" t="s">
        <v>306</v>
      </c>
      <c r="L51" s="44" t="s">
        <v>13364</v>
      </c>
      <c r="M51" s="44" t="s">
        <v>13365</v>
      </c>
      <c r="N51" s="44" t="s">
        <v>44</v>
      </c>
      <c r="O51" s="44">
        <v>1990</v>
      </c>
      <c r="P51" s="44">
        <v>1890</v>
      </c>
      <c r="Q51" s="44" t="s">
        <v>46</v>
      </c>
      <c r="R51" s="44" t="s">
        <v>46</v>
      </c>
      <c r="S51" s="44" t="s">
        <v>46</v>
      </c>
      <c r="T51" s="44" t="s">
        <v>13366</v>
      </c>
      <c r="U51" s="44" t="s">
        <v>46</v>
      </c>
      <c r="V51" s="44" t="s">
        <v>46</v>
      </c>
      <c r="W51" s="44" t="s">
        <v>71</v>
      </c>
      <c r="X51" s="44" t="s">
        <v>13367</v>
      </c>
      <c r="Y51" s="44" t="s">
        <v>13089</v>
      </c>
      <c r="Z51" s="44" t="s">
        <v>46</v>
      </c>
    </row>
    <row r="52" spans="1:26">
      <c r="A52" s="44" t="s">
        <v>13058</v>
      </c>
      <c r="B52" s="44" t="s">
        <v>5684</v>
      </c>
      <c r="C52" s="44" t="s">
        <v>13359</v>
      </c>
      <c r="D52" s="44" t="s">
        <v>13368</v>
      </c>
      <c r="E52" s="44" t="s">
        <v>13369</v>
      </c>
      <c r="F52" s="44" t="s">
        <v>13370</v>
      </c>
      <c r="G52" s="44" t="s">
        <v>13371</v>
      </c>
      <c r="H52" s="44" t="s">
        <v>38</v>
      </c>
      <c r="I52" s="44" t="s">
        <v>46</v>
      </c>
      <c r="J52" s="44" t="s">
        <v>46</v>
      </c>
      <c r="K52" s="44" t="s">
        <v>306</v>
      </c>
      <c r="L52" s="44" t="s">
        <v>13372</v>
      </c>
      <c r="M52" s="44" t="s">
        <v>13373</v>
      </c>
      <c r="N52" s="44" t="s">
        <v>44</v>
      </c>
      <c r="O52" s="44">
        <v>1090</v>
      </c>
      <c r="P52" s="44">
        <v>980</v>
      </c>
      <c r="Q52" s="44" t="s">
        <v>46</v>
      </c>
      <c r="R52" s="44" t="s">
        <v>46</v>
      </c>
      <c r="S52" s="44" t="s">
        <v>46</v>
      </c>
      <c r="T52" s="44" t="s">
        <v>13374</v>
      </c>
      <c r="U52" s="44" t="s">
        <v>46</v>
      </c>
      <c r="V52" s="44" t="s">
        <v>46</v>
      </c>
      <c r="W52" s="44" t="s">
        <v>71</v>
      </c>
      <c r="X52" s="44" t="s">
        <v>11288</v>
      </c>
      <c r="Y52" s="44" t="s">
        <v>13089</v>
      </c>
      <c r="Z52" s="44" t="s">
        <v>46</v>
      </c>
    </row>
    <row r="53" spans="1:26">
      <c r="A53" s="44" t="s">
        <v>13058</v>
      </c>
      <c r="B53" s="44" t="s">
        <v>5684</v>
      </c>
      <c r="C53" s="44" t="s">
        <v>13375</v>
      </c>
      <c r="D53" s="44" t="s">
        <v>13376</v>
      </c>
      <c r="E53" s="44" t="s">
        <v>13377</v>
      </c>
      <c r="F53" s="44" t="s">
        <v>13378</v>
      </c>
      <c r="G53" s="44" t="s">
        <v>13379</v>
      </c>
      <c r="H53" s="44" t="s">
        <v>38</v>
      </c>
      <c r="I53" s="44" t="s">
        <v>46</v>
      </c>
      <c r="J53" s="44" t="s">
        <v>46</v>
      </c>
      <c r="K53" s="44" t="s">
        <v>13380</v>
      </c>
      <c r="L53" s="44" t="s">
        <v>13381</v>
      </c>
      <c r="M53" s="44" t="s">
        <v>13382</v>
      </c>
      <c r="N53" s="44" t="s">
        <v>44</v>
      </c>
      <c r="O53" s="44">
        <v>599</v>
      </c>
      <c r="P53" s="44">
        <v>580</v>
      </c>
      <c r="Q53" s="44" t="s">
        <v>46</v>
      </c>
      <c r="R53" s="44" t="s">
        <v>46</v>
      </c>
      <c r="S53" s="44" t="s">
        <v>46</v>
      </c>
      <c r="T53" s="44" t="s">
        <v>13383</v>
      </c>
      <c r="U53" s="44" t="s">
        <v>46</v>
      </c>
      <c r="V53" s="44" t="s">
        <v>46</v>
      </c>
      <c r="W53" s="44" t="s">
        <v>71</v>
      </c>
      <c r="X53" s="44" t="s">
        <v>11551</v>
      </c>
      <c r="Y53" s="44" t="s">
        <v>13089</v>
      </c>
      <c r="Z53" s="44" t="s">
        <v>46</v>
      </c>
    </row>
    <row r="54" spans="1:26">
      <c r="A54" s="44" t="s">
        <v>13058</v>
      </c>
      <c r="B54" s="44" t="s">
        <v>5684</v>
      </c>
      <c r="C54" s="44" t="s">
        <v>13375</v>
      </c>
      <c r="D54" s="44" t="s">
        <v>13384</v>
      </c>
      <c r="E54" s="44" t="s">
        <v>13385</v>
      </c>
      <c r="F54" s="44" t="s">
        <v>13386</v>
      </c>
      <c r="G54" s="44" t="s">
        <v>13387</v>
      </c>
      <c r="H54" s="44" t="s">
        <v>38</v>
      </c>
      <c r="I54" s="44" t="s">
        <v>46</v>
      </c>
      <c r="J54" s="44" t="s">
        <v>46</v>
      </c>
      <c r="K54" s="44" t="s">
        <v>13388</v>
      </c>
      <c r="L54" s="44" t="s">
        <v>13381</v>
      </c>
      <c r="M54" s="44" t="s">
        <v>13382</v>
      </c>
      <c r="N54" s="44" t="s">
        <v>44</v>
      </c>
      <c r="O54" s="44">
        <v>599</v>
      </c>
      <c r="P54" s="44">
        <v>580</v>
      </c>
      <c r="Q54" s="44" t="s">
        <v>46</v>
      </c>
      <c r="R54" s="44" t="s">
        <v>46</v>
      </c>
      <c r="S54" s="44" t="s">
        <v>46</v>
      </c>
      <c r="T54" s="44" t="s">
        <v>13383</v>
      </c>
      <c r="U54" s="44" t="s">
        <v>46</v>
      </c>
      <c r="V54" s="44" t="s">
        <v>46</v>
      </c>
      <c r="W54" s="44" t="s">
        <v>71</v>
      </c>
      <c r="X54" s="44" t="s">
        <v>11551</v>
      </c>
      <c r="Y54" s="44" t="s">
        <v>13089</v>
      </c>
      <c r="Z54" s="44" t="s">
        <v>46</v>
      </c>
    </row>
    <row r="55" spans="1:26">
      <c r="A55" s="44" t="s">
        <v>13058</v>
      </c>
      <c r="B55" s="44" t="s">
        <v>5684</v>
      </c>
      <c r="C55" s="44" t="s">
        <v>31</v>
      </c>
      <c r="D55" s="44" t="s">
        <v>13389</v>
      </c>
      <c r="E55" s="44" t="s">
        <v>13390</v>
      </c>
      <c r="F55" s="44" t="s">
        <v>13391</v>
      </c>
      <c r="G55" s="44" t="s">
        <v>13392</v>
      </c>
      <c r="H55" s="44" t="s">
        <v>38</v>
      </c>
      <c r="I55" s="44" t="s">
        <v>46</v>
      </c>
      <c r="J55" s="44" t="s">
        <v>46</v>
      </c>
      <c r="K55" s="44" t="s">
        <v>287</v>
      </c>
      <c r="L55" s="44" t="s">
        <v>13393</v>
      </c>
      <c r="M55" s="44" t="s">
        <v>13394</v>
      </c>
      <c r="N55" s="44" t="s">
        <v>44</v>
      </c>
      <c r="O55" s="44">
        <v>890</v>
      </c>
      <c r="P55" s="44">
        <v>790</v>
      </c>
      <c r="Q55" s="44" t="s">
        <v>46</v>
      </c>
      <c r="R55" s="44" t="s">
        <v>46</v>
      </c>
      <c r="S55" s="44" t="s">
        <v>46</v>
      </c>
      <c r="T55" s="44" t="s">
        <v>13395</v>
      </c>
      <c r="U55" s="44" t="s">
        <v>46</v>
      </c>
      <c r="V55" s="44" t="s">
        <v>46</v>
      </c>
      <c r="W55" s="44" t="s">
        <v>71</v>
      </c>
      <c r="X55" s="44" t="s">
        <v>12279</v>
      </c>
      <c r="Y55" s="44" t="s">
        <v>13089</v>
      </c>
      <c r="Z55" s="44" t="s">
        <v>46</v>
      </c>
    </row>
    <row r="56" spans="1:26">
      <c r="A56" s="44" t="s">
        <v>13058</v>
      </c>
      <c r="B56" s="44" t="s">
        <v>5684</v>
      </c>
      <c r="C56" s="44" t="s">
        <v>31</v>
      </c>
      <c r="D56" s="44" t="s">
        <v>13396</v>
      </c>
      <c r="E56" s="44" t="s">
        <v>13397</v>
      </c>
      <c r="F56" s="44" t="s">
        <v>13398</v>
      </c>
      <c r="G56" s="44" t="s">
        <v>13399</v>
      </c>
      <c r="H56" s="44" t="s">
        <v>38</v>
      </c>
      <c r="I56" s="44" t="s">
        <v>46</v>
      </c>
      <c r="J56" s="44" t="s">
        <v>46</v>
      </c>
      <c r="K56" s="44" t="s">
        <v>46</v>
      </c>
      <c r="L56" s="44" t="s">
        <v>46</v>
      </c>
      <c r="M56" s="44" t="s">
        <v>46</v>
      </c>
      <c r="N56" s="44" t="s">
        <v>46</v>
      </c>
      <c r="O56" s="44">
        <v>2590</v>
      </c>
      <c r="P56" s="44">
        <v>1890</v>
      </c>
      <c r="Q56" s="44" t="s">
        <v>46</v>
      </c>
      <c r="R56" s="44" t="s">
        <v>46</v>
      </c>
      <c r="S56" s="44" t="s">
        <v>46</v>
      </c>
      <c r="T56" s="44" t="s">
        <v>46</v>
      </c>
      <c r="U56" s="44" t="s">
        <v>46</v>
      </c>
      <c r="V56" s="44" t="s">
        <v>5373</v>
      </c>
      <c r="W56" s="44" t="s">
        <v>71</v>
      </c>
      <c r="X56" s="44" t="s">
        <v>13400</v>
      </c>
      <c r="Y56" s="44" t="s">
        <v>46</v>
      </c>
      <c r="Z56" s="44" t="s">
        <v>46</v>
      </c>
    </row>
    <row r="57" spans="1:26">
      <c r="A57" s="44" t="s">
        <v>13058</v>
      </c>
      <c r="B57" s="44" t="s">
        <v>2649</v>
      </c>
      <c r="C57" s="44" t="s">
        <v>741</v>
      </c>
      <c r="D57" s="44" t="s">
        <v>13401</v>
      </c>
      <c r="E57" s="44" t="s">
        <v>13402</v>
      </c>
      <c r="F57" s="44" t="s">
        <v>13403</v>
      </c>
      <c r="G57" s="44" t="s">
        <v>13404</v>
      </c>
      <c r="H57" s="44" t="s">
        <v>38</v>
      </c>
      <c r="I57" s="44" t="s">
        <v>46</v>
      </c>
      <c r="J57" s="44" t="s">
        <v>46</v>
      </c>
      <c r="K57" s="44" t="s">
        <v>306</v>
      </c>
      <c r="L57" s="44" t="s">
        <v>13405</v>
      </c>
      <c r="M57" s="44" t="s">
        <v>46</v>
      </c>
      <c r="N57" s="44" t="s">
        <v>1202</v>
      </c>
      <c r="O57" s="44">
        <v>1691</v>
      </c>
      <c r="P57" s="44">
        <v>1650</v>
      </c>
      <c r="Q57" s="44" t="s">
        <v>46</v>
      </c>
      <c r="R57" s="44" t="s">
        <v>46</v>
      </c>
      <c r="S57" s="44" t="s">
        <v>46</v>
      </c>
      <c r="T57" s="44" t="s">
        <v>13406</v>
      </c>
      <c r="U57" s="44" t="s">
        <v>46</v>
      </c>
      <c r="V57" s="44" t="s">
        <v>5930</v>
      </c>
      <c r="W57" s="44" t="s">
        <v>71</v>
      </c>
      <c r="X57" s="44" t="s">
        <v>13407</v>
      </c>
      <c r="Y57" s="44" t="s">
        <v>13089</v>
      </c>
      <c r="Z57" s="44" t="s">
        <v>46</v>
      </c>
    </row>
    <row r="58" spans="1:26">
      <c r="A58" s="44" t="s">
        <v>13058</v>
      </c>
      <c r="B58" s="44" t="s">
        <v>2649</v>
      </c>
      <c r="C58" s="44" t="s">
        <v>741</v>
      </c>
      <c r="D58" s="44" t="s">
        <v>13408</v>
      </c>
      <c r="E58" s="44" t="s">
        <v>13409</v>
      </c>
      <c r="F58" s="44" t="s">
        <v>13410</v>
      </c>
      <c r="G58" s="44" t="s">
        <v>13411</v>
      </c>
      <c r="H58" s="44" t="s">
        <v>38</v>
      </c>
      <c r="I58" s="44" t="s">
        <v>46</v>
      </c>
      <c r="J58" s="44" t="s">
        <v>46</v>
      </c>
      <c r="K58" s="44" t="s">
        <v>733</v>
      </c>
      <c r="L58" s="44" t="s">
        <v>13412</v>
      </c>
      <c r="M58" s="44" t="s">
        <v>13413</v>
      </c>
      <c r="N58" s="44" t="s">
        <v>1202</v>
      </c>
      <c r="O58" s="44">
        <v>2180</v>
      </c>
      <c r="P58" s="44">
        <v>2180</v>
      </c>
      <c r="Q58" s="44" t="s">
        <v>46</v>
      </c>
      <c r="R58" s="44" t="s">
        <v>46</v>
      </c>
      <c r="S58" s="44" t="s">
        <v>46</v>
      </c>
      <c r="T58" s="44" t="s">
        <v>13414</v>
      </c>
      <c r="U58" s="44" t="s">
        <v>46</v>
      </c>
      <c r="V58" s="44" t="s">
        <v>5930</v>
      </c>
      <c r="W58" s="44" t="s">
        <v>71</v>
      </c>
      <c r="X58" s="44" t="s">
        <v>13343</v>
      </c>
      <c r="Y58" s="44" t="s">
        <v>13089</v>
      </c>
      <c r="Z58" s="44" t="s">
        <v>46</v>
      </c>
    </row>
    <row r="59" spans="1:26">
      <c r="A59" s="44" t="s">
        <v>13058</v>
      </c>
      <c r="B59" s="44" t="s">
        <v>2649</v>
      </c>
      <c r="C59" s="44" t="s">
        <v>2913</v>
      </c>
      <c r="D59" s="44" t="s">
        <v>13415</v>
      </c>
      <c r="E59" s="44" t="s">
        <v>13416</v>
      </c>
      <c r="F59" s="44" t="s">
        <v>13417</v>
      </c>
      <c r="G59" s="44" t="s">
        <v>13418</v>
      </c>
      <c r="H59" s="44" t="s">
        <v>38</v>
      </c>
      <c r="I59" s="44" t="s">
        <v>46</v>
      </c>
      <c r="J59" s="44" t="s">
        <v>46</v>
      </c>
      <c r="K59" s="44" t="s">
        <v>2753</v>
      </c>
      <c r="L59" s="44" t="s">
        <v>46</v>
      </c>
      <c r="M59" s="44" t="s">
        <v>46</v>
      </c>
      <c r="N59" s="44" t="s">
        <v>44</v>
      </c>
      <c r="O59" s="44">
        <v>1690</v>
      </c>
      <c r="P59" s="44">
        <v>1690</v>
      </c>
      <c r="Q59" s="44" t="s">
        <v>46</v>
      </c>
      <c r="R59" s="44" t="s">
        <v>46</v>
      </c>
      <c r="S59" s="44" t="s">
        <v>46</v>
      </c>
      <c r="T59" s="44" t="s">
        <v>46</v>
      </c>
      <c r="U59" s="44" t="s">
        <v>46</v>
      </c>
      <c r="V59" s="44" t="s">
        <v>46</v>
      </c>
      <c r="W59" s="44" t="s">
        <v>46</v>
      </c>
      <c r="X59" s="44" t="s">
        <v>13419</v>
      </c>
      <c r="Y59" s="44" t="s">
        <v>46</v>
      </c>
      <c r="Z59" s="44" t="s">
        <v>46</v>
      </c>
    </row>
    <row r="60" spans="1:26">
      <c r="A60" s="44" t="s">
        <v>13058</v>
      </c>
      <c r="B60" s="44" t="s">
        <v>2649</v>
      </c>
      <c r="C60" s="44" t="s">
        <v>2913</v>
      </c>
      <c r="D60" s="44" t="s">
        <v>13420</v>
      </c>
      <c r="E60" s="44" t="s">
        <v>13421</v>
      </c>
      <c r="F60" s="44" t="s">
        <v>13422</v>
      </c>
      <c r="G60" s="44" t="s">
        <v>13423</v>
      </c>
      <c r="H60" s="44" t="s">
        <v>38</v>
      </c>
      <c r="I60" s="44" t="s">
        <v>46</v>
      </c>
      <c r="J60" s="44" t="s">
        <v>46</v>
      </c>
      <c r="K60" s="44" t="s">
        <v>733</v>
      </c>
      <c r="L60" s="44" t="s">
        <v>46</v>
      </c>
      <c r="M60" s="44" t="s">
        <v>46</v>
      </c>
      <c r="N60" s="44" t="s">
        <v>44</v>
      </c>
      <c r="O60" s="44">
        <v>1690</v>
      </c>
      <c r="P60" s="44">
        <v>1690</v>
      </c>
      <c r="Q60" s="44" t="s">
        <v>46</v>
      </c>
      <c r="R60" s="44" t="s">
        <v>46</v>
      </c>
      <c r="S60" s="44" t="s">
        <v>46</v>
      </c>
      <c r="T60" s="44" t="s">
        <v>46</v>
      </c>
      <c r="U60" s="44" t="s">
        <v>46</v>
      </c>
      <c r="V60" s="44" t="s">
        <v>46</v>
      </c>
      <c r="W60" s="44" t="s">
        <v>46</v>
      </c>
      <c r="X60" s="44" t="s">
        <v>13419</v>
      </c>
      <c r="Y60" s="44" t="s">
        <v>46</v>
      </c>
      <c r="Z60" s="44" t="s">
        <v>46</v>
      </c>
    </row>
    <row r="61" spans="1:26">
      <c r="A61" s="44" t="s">
        <v>13058</v>
      </c>
      <c r="B61" s="44" t="s">
        <v>13059</v>
      </c>
      <c r="C61" s="44" t="s">
        <v>13424</v>
      </c>
      <c r="D61" s="44" t="s">
        <v>13425</v>
      </c>
      <c r="E61" s="44" t="s">
        <v>13426</v>
      </c>
      <c r="F61" s="44" t="s">
        <v>13427</v>
      </c>
      <c r="G61" s="44" t="s">
        <v>13428</v>
      </c>
      <c r="H61" s="44" t="s">
        <v>38</v>
      </c>
      <c r="I61" s="44" t="s">
        <v>46</v>
      </c>
      <c r="J61" s="44" t="s">
        <v>46</v>
      </c>
      <c r="K61" s="44" t="s">
        <v>46</v>
      </c>
      <c r="L61" s="44" t="s">
        <v>46</v>
      </c>
      <c r="M61" s="44" t="s">
        <v>46</v>
      </c>
      <c r="N61" s="44" t="s">
        <v>46</v>
      </c>
      <c r="O61" s="44">
        <v>1520</v>
      </c>
      <c r="P61" s="44">
        <v>1520</v>
      </c>
      <c r="Q61" s="44" t="s">
        <v>46</v>
      </c>
      <c r="R61" s="44" t="s">
        <v>46</v>
      </c>
      <c r="S61" s="44" t="s">
        <v>46</v>
      </c>
      <c r="T61" s="44" t="s">
        <v>46</v>
      </c>
      <c r="U61" s="44" t="s">
        <v>46</v>
      </c>
      <c r="V61" s="44" t="s">
        <v>5930</v>
      </c>
      <c r="W61" s="44" t="s">
        <v>71</v>
      </c>
      <c r="X61" s="44" t="s">
        <v>13429</v>
      </c>
      <c r="Y61" s="44" t="s">
        <v>46</v>
      </c>
      <c r="Z61" s="44" t="s">
        <v>46</v>
      </c>
    </row>
    <row r="62" spans="1:26">
      <c r="A62" s="44" t="s">
        <v>13058</v>
      </c>
      <c r="B62" s="44" t="s">
        <v>13059</v>
      </c>
      <c r="C62" s="44" t="s">
        <v>13424</v>
      </c>
      <c r="D62" s="44" t="s">
        <v>13430</v>
      </c>
      <c r="E62" s="44" t="s">
        <v>13431</v>
      </c>
      <c r="F62" s="44" t="s">
        <v>13432</v>
      </c>
      <c r="G62" s="44" t="s">
        <v>13433</v>
      </c>
      <c r="H62" s="44" t="s">
        <v>38</v>
      </c>
      <c r="I62" s="44" t="s">
        <v>46</v>
      </c>
      <c r="J62" s="44" t="s">
        <v>46</v>
      </c>
      <c r="K62" s="44" t="s">
        <v>46</v>
      </c>
      <c r="L62" s="44" t="s">
        <v>46</v>
      </c>
      <c r="M62" s="44" t="s">
        <v>46</v>
      </c>
      <c r="N62" s="44" t="s">
        <v>46</v>
      </c>
      <c r="O62" s="44">
        <v>1150</v>
      </c>
      <c r="P62" s="44">
        <v>1150</v>
      </c>
      <c r="Q62" s="44" t="s">
        <v>46</v>
      </c>
      <c r="R62" s="44" t="s">
        <v>46</v>
      </c>
      <c r="S62" s="44" t="s">
        <v>46</v>
      </c>
      <c r="T62" s="44" t="s">
        <v>46</v>
      </c>
      <c r="U62" s="44" t="s">
        <v>46</v>
      </c>
      <c r="V62" s="44" t="s">
        <v>5930</v>
      </c>
      <c r="W62" s="44" t="s">
        <v>71</v>
      </c>
      <c r="X62" s="44" t="s">
        <v>13434</v>
      </c>
      <c r="Y62" s="44" t="s">
        <v>46</v>
      </c>
      <c r="Z62" s="44" t="s">
        <v>46</v>
      </c>
    </row>
    <row r="63" spans="1:26">
      <c r="A63" s="44" t="s">
        <v>13058</v>
      </c>
      <c r="B63" s="44" t="s">
        <v>13059</v>
      </c>
      <c r="C63" s="44" t="s">
        <v>13424</v>
      </c>
      <c r="D63" s="44" t="s">
        <v>13435</v>
      </c>
      <c r="E63" s="44" t="s">
        <v>13436</v>
      </c>
      <c r="F63" s="44" t="s">
        <v>13437</v>
      </c>
      <c r="G63" s="44" t="s">
        <v>13438</v>
      </c>
      <c r="H63" s="44" t="s">
        <v>38</v>
      </c>
      <c r="I63" s="44" t="s">
        <v>46</v>
      </c>
      <c r="J63" s="44" t="s">
        <v>46</v>
      </c>
      <c r="K63" s="44" t="s">
        <v>46</v>
      </c>
      <c r="L63" s="44" t="s">
        <v>46</v>
      </c>
      <c r="M63" s="44" t="s">
        <v>46</v>
      </c>
      <c r="N63" s="44" t="s">
        <v>46</v>
      </c>
      <c r="O63" s="44">
        <v>1150</v>
      </c>
      <c r="P63" s="44">
        <v>1150</v>
      </c>
      <c r="Q63" s="44" t="s">
        <v>46</v>
      </c>
      <c r="R63" s="44" t="s">
        <v>46</v>
      </c>
      <c r="S63" s="44" t="s">
        <v>46</v>
      </c>
      <c r="T63" s="44" t="s">
        <v>46</v>
      </c>
      <c r="U63" s="44" t="s">
        <v>46</v>
      </c>
      <c r="V63" s="44" t="s">
        <v>5930</v>
      </c>
      <c r="W63" s="44" t="s">
        <v>71</v>
      </c>
      <c r="X63" s="44" t="s">
        <v>13434</v>
      </c>
      <c r="Y63" s="44" t="s">
        <v>46</v>
      </c>
      <c r="Z63" s="44" t="s">
        <v>46</v>
      </c>
    </row>
    <row r="64" spans="1:26">
      <c r="A64" s="44" t="s">
        <v>13058</v>
      </c>
      <c r="B64" s="44" t="s">
        <v>13059</v>
      </c>
      <c r="C64" s="44" t="s">
        <v>13424</v>
      </c>
      <c r="D64" s="44" t="s">
        <v>13439</v>
      </c>
      <c r="E64" s="44" t="s">
        <v>13440</v>
      </c>
      <c r="F64" s="44" t="s">
        <v>13441</v>
      </c>
      <c r="G64" s="44" t="s">
        <v>13442</v>
      </c>
      <c r="H64" s="44" t="s">
        <v>38</v>
      </c>
      <c r="I64" s="44" t="s">
        <v>46</v>
      </c>
      <c r="J64" s="44" t="s">
        <v>46</v>
      </c>
      <c r="K64" s="44" t="s">
        <v>46</v>
      </c>
      <c r="L64" s="44" t="s">
        <v>46</v>
      </c>
      <c r="M64" s="44" t="s">
        <v>46</v>
      </c>
      <c r="N64" s="44" t="s">
        <v>46</v>
      </c>
      <c r="O64" s="44">
        <v>730</v>
      </c>
      <c r="P64" s="44">
        <v>730</v>
      </c>
      <c r="Q64" s="44" t="s">
        <v>46</v>
      </c>
      <c r="R64" s="44" t="s">
        <v>46</v>
      </c>
      <c r="S64" s="44" t="s">
        <v>46</v>
      </c>
      <c r="T64" s="44" t="s">
        <v>46</v>
      </c>
      <c r="U64" s="44" t="s">
        <v>46</v>
      </c>
      <c r="V64" s="44" t="s">
        <v>5930</v>
      </c>
      <c r="W64" s="44" t="s">
        <v>71</v>
      </c>
      <c r="X64" s="44" t="s">
        <v>13443</v>
      </c>
      <c r="Y64" s="44" t="s">
        <v>46</v>
      </c>
      <c r="Z64" s="44" t="s">
        <v>46</v>
      </c>
    </row>
    <row r="65" spans="1:26">
      <c r="A65" s="44" t="s">
        <v>13058</v>
      </c>
      <c r="B65" s="44" t="s">
        <v>13059</v>
      </c>
      <c r="C65" s="44" t="s">
        <v>13424</v>
      </c>
      <c r="D65" s="44" t="s">
        <v>13444</v>
      </c>
      <c r="E65" s="44" t="s">
        <v>13445</v>
      </c>
      <c r="F65" s="44" t="s">
        <v>13446</v>
      </c>
      <c r="G65" s="44" t="s">
        <v>13447</v>
      </c>
      <c r="H65" s="44" t="s">
        <v>38</v>
      </c>
      <c r="I65" s="44" t="s">
        <v>46</v>
      </c>
      <c r="J65" s="44" t="s">
        <v>46</v>
      </c>
      <c r="K65" s="44" t="s">
        <v>46</v>
      </c>
      <c r="L65" s="44" t="s">
        <v>46</v>
      </c>
      <c r="M65" s="44" t="s">
        <v>46</v>
      </c>
      <c r="N65" s="44" t="s">
        <v>46</v>
      </c>
      <c r="O65" s="44">
        <v>730</v>
      </c>
      <c r="P65" s="44">
        <v>730</v>
      </c>
      <c r="Q65" s="44" t="s">
        <v>46</v>
      </c>
      <c r="R65" s="44" t="s">
        <v>46</v>
      </c>
      <c r="S65" s="44" t="s">
        <v>46</v>
      </c>
      <c r="T65" s="44" t="s">
        <v>46</v>
      </c>
      <c r="U65" s="44" t="s">
        <v>46</v>
      </c>
      <c r="V65" s="44" t="s">
        <v>5930</v>
      </c>
      <c r="W65" s="44" t="s">
        <v>71</v>
      </c>
      <c r="X65" s="44" t="s">
        <v>13443</v>
      </c>
      <c r="Y65" s="44" t="s">
        <v>46</v>
      </c>
      <c r="Z65" s="44" t="s">
        <v>46</v>
      </c>
    </row>
  </sheetData>
  <phoneticPr fontId="32" type="noConversion"/>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9"/>
  <sheetViews>
    <sheetView workbookViewId="0">
      <selection activeCell="E28" sqref="E28"/>
    </sheetView>
  </sheetViews>
  <sheetFormatPr defaultColWidth="12.5703125" defaultRowHeight="16.5"/>
  <cols>
    <col min="1" max="1" width="12.5703125" style="47" customWidth="1"/>
    <col min="2" max="16384" width="12.5703125" style="47"/>
  </cols>
  <sheetData>
    <row r="1" spans="1:25" ht="15.75" customHeight="1">
      <c r="A1" s="48" t="str">
        <f ca="1">IFERROR(__xludf.DUMMYFUNCTION("IMPORTRANGE(""1L6CKA1ELegp2FAVqDr6MqXj9L1AM_sM_-mT2HKEO0Ok"",""遠程及偏遠地區!A1:AT8000"")"),"")</f>
        <v/>
      </c>
      <c r="B1" s="41" t="str">
        <f ca="1">IFERROR(__xludf.DUMMYFUNCTION("""COMPUTED_VALUE"""),"遠程地區")</f>
        <v>遠程地區</v>
      </c>
      <c r="C1" s="41"/>
      <c r="D1" s="41"/>
      <c r="E1" s="41"/>
      <c r="F1" s="41"/>
      <c r="G1" s="41"/>
      <c r="H1" s="41"/>
      <c r="I1" s="40"/>
      <c r="J1" s="41" t="str">
        <f ca="1">IFERROR(__xludf.DUMMYFUNCTION("""COMPUTED_VALUE"""),"偏遠地區")</f>
        <v>偏遠地區</v>
      </c>
      <c r="K1" s="41"/>
      <c r="L1" s="41"/>
      <c r="M1" s="41"/>
      <c r="N1" s="41"/>
      <c r="O1" s="41"/>
      <c r="P1" s="41"/>
      <c r="Q1" s="40"/>
      <c r="R1" s="49"/>
      <c r="S1" s="49"/>
      <c r="T1" s="49"/>
      <c r="U1" s="49"/>
      <c r="V1" s="49"/>
      <c r="W1" s="49"/>
      <c r="X1" s="49"/>
      <c r="Y1" s="49"/>
    </row>
    <row r="2" spans="1:25" ht="15.75" customHeight="1">
      <c r="A2" s="50" t="str">
        <f ca="1">IFERROR(__xludf.DUMMYFUNCTION("""COMPUTED_VALUE"""),"新北市")</f>
        <v>新北市</v>
      </c>
      <c r="B2" s="51" t="str">
        <f ca="1">IFERROR(__xludf.DUMMYFUNCTION("""COMPUTED_VALUE"""),"深坑")</f>
        <v>深坑</v>
      </c>
      <c r="C2" s="51" t="str">
        <f ca="1">IFERROR(__xludf.DUMMYFUNCTION("""COMPUTED_VALUE"""),"石碇")</f>
        <v>石碇</v>
      </c>
      <c r="D2" s="51" t="str">
        <f ca="1">IFERROR(__xludf.DUMMYFUNCTION("""COMPUTED_VALUE"""),"八里")</f>
        <v>八里</v>
      </c>
      <c r="E2" s="51" t="str">
        <f ca="1">IFERROR(__xludf.DUMMYFUNCTION("""COMPUTED_VALUE"""),"三芝")</f>
        <v>三芝</v>
      </c>
      <c r="F2" s="51" t="str">
        <f ca="1">IFERROR(__xludf.DUMMYFUNCTION("""COMPUTED_VALUE"""),"萬里")</f>
        <v>萬里</v>
      </c>
      <c r="G2" s="51" t="str">
        <f ca="1">IFERROR(__xludf.DUMMYFUNCTION("""COMPUTED_VALUE"""),"金山")</f>
        <v>金山</v>
      </c>
      <c r="H2" s="51" t="str">
        <f ca="1">IFERROR(__xludf.DUMMYFUNCTION("""COMPUTED_VALUE"""),"石門")</f>
        <v>石門</v>
      </c>
      <c r="I2" s="51" t="str">
        <f ca="1">IFERROR(__xludf.DUMMYFUNCTION("""COMPUTED_VALUE"""),"瑞芳")</f>
        <v>瑞芳</v>
      </c>
      <c r="J2" s="51" t="str">
        <f ca="1">IFERROR(__xludf.DUMMYFUNCTION("""COMPUTED_VALUE"""),"平溪")</f>
        <v>平溪</v>
      </c>
      <c r="K2" s="51" t="str">
        <f ca="1">IFERROR(__xludf.DUMMYFUNCTION("""COMPUTED_VALUE"""),"雙溪")</f>
        <v>雙溪</v>
      </c>
      <c r="L2" s="51" t="str">
        <f ca="1">IFERROR(__xludf.DUMMYFUNCTION("""COMPUTED_VALUE"""),"貢寮")</f>
        <v>貢寮</v>
      </c>
      <c r="M2" s="51" t="str">
        <f ca="1">IFERROR(__xludf.DUMMYFUNCTION("""COMPUTED_VALUE"""),"烏來")</f>
        <v>烏來</v>
      </c>
      <c r="N2" s="51" t="str">
        <f ca="1">IFERROR(__xludf.DUMMYFUNCTION("""COMPUTED_VALUE"""),"坪林")</f>
        <v>坪林</v>
      </c>
      <c r="O2" s="52"/>
      <c r="P2" s="52"/>
      <c r="Q2" s="52"/>
      <c r="R2" s="49"/>
      <c r="S2" s="49"/>
      <c r="T2" s="49"/>
      <c r="U2" s="49"/>
      <c r="V2" s="49"/>
      <c r="W2" s="49"/>
      <c r="X2" s="49"/>
      <c r="Y2" s="49"/>
    </row>
    <row r="3" spans="1:25" ht="15.75" customHeight="1">
      <c r="A3" s="50" t="str">
        <f ca="1">IFERROR(__xludf.DUMMYFUNCTION("""COMPUTED_VALUE"""),"桃園縣")</f>
        <v>桃園縣</v>
      </c>
      <c r="B3" s="51" t="str">
        <f ca="1">IFERROR(__xludf.DUMMYFUNCTION("""COMPUTED_VALUE"""),"觀音")</f>
        <v>觀音</v>
      </c>
      <c r="C3" s="51" t="str">
        <f ca="1">IFERROR(__xludf.DUMMYFUNCTION("""COMPUTED_VALUE"""),"新屋")</f>
        <v>新屋</v>
      </c>
      <c r="D3" s="51" t="str">
        <f ca="1">IFERROR(__xludf.DUMMYFUNCTION("""COMPUTED_VALUE"""),"龍潭")</f>
        <v>龍潭</v>
      </c>
      <c r="E3" s="52"/>
      <c r="F3" s="52"/>
      <c r="G3" s="52"/>
      <c r="H3" s="52"/>
      <c r="I3" s="52"/>
      <c r="J3" s="51" t="str">
        <f ca="1">IFERROR(__xludf.DUMMYFUNCTION("""COMPUTED_VALUE"""),"復興")</f>
        <v>復興</v>
      </c>
      <c r="K3" s="52"/>
      <c r="L3" s="52"/>
      <c r="M3" s="52"/>
      <c r="N3" s="52"/>
      <c r="O3" s="52"/>
      <c r="P3" s="52"/>
      <c r="Q3" s="52"/>
      <c r="R3" s="49"/>
      <c r="S3" s="49"/>
      <c r="T3" s="49"/>
      <c r="U3" s="49"/>
      <c r="V3" s="49"/>
      <c r="W3" s="49"/>
      <c r="X3" s="49"/>
      <c r="Y3" s="49"/>
    </row>
    <row r="4" spans="1:25" ht="15.75" customHeight="1">
      <c r="A4" s="50" t="str">
        <f ca="1">IFERROR(__xludf.DUMMYFUNCTION("""COMPUTED_VALUE"""),"新竹縣")</f>
        <v>新竹縣</v>
      </c>
      <c r="B4" s="51" t="str">
        <f ca="1">IFERROR(__xludf.DUMMYFUNCTION("""COMPUTED_VALUE"""),"竹東")</f>
        <v>竹東</v>
      </c>
      <c r="C4" s="51" t="str">
        <f ca="1">IFERROR(__xludf.DUMMYFUNCTION("""COMPUTED_VALUE"""),"橫山")</f>
        <v>橫山</v>
      </c>
      <c r="D4" s="51" t="str">
        <f ca="1">IFERROR(__xludf.DUMMYFUNCTION("""COMPUTED_VALUE"""),"寶山")</f>
        <v>寶山</v>
      </c>
      <c r="E4" s="51" t="str">
        <f ca="1">IFERROR(__xludf.DUMMYFUNCTION("""COMPUTED_VALUE"""),"峨嵋")</f>
        <v>峨嵋</v>
      </c>
      <c r="F4" s="51" t="str">
        <f ca="1">IFERROR(__xludf.DUMMYFUNCTION("""COMPUTED_VALUE"""),"北埔")</f>
        <v>北埔</v>
      </c>
      <c r="G4" s="52"/>
      <c r="H4" s="52"/>
      <c r="I4" s="52"/>
      <c r="J4" s="51" t="str">
        <f ca="1">IFERROR(__xludf.DUMMYFUNCTION("""COMPUTED_VALUE"""),"尖石")</f>
        <v>尖石</v>
      </c>
      <c r="K4" s="51" t="str">
        <f ca="1">IFERROR(__xludf.DUMMYFUNCTION("""COMPUTED_VALUE"""),"五峰")</f>
        <v>五峰</v>
      </c>
      <c r="L4" s="52"/>
      <c r="M4" s="52"/>
      <c r="N4" s="52"/>
      <c r="O4" s="52"/>
      <c r="P4" s="52"/>
      <c r="Q4" s="52"/>
      <c r="R4" s="49"/>
      <c r="S4" s="49"/>
      <c r="T4" s="49"/>
      <c r="U4" s="49"/>
      <c r="V4" s="49"/>
      <c r="W4" s="49"/>
      <c r="X4" s="49"/>
      <c r="Y4" s="49"/>
    </row>
    <row r="5" spans="1:25" ht="15.75" customHeight="1">
      <c r="A5" s="50" t="str">
        <f ca="1">IFERROR(__xludf.DUMMYFUNCTION("""COMPUTED_VALUE"""),"苗栗縣")</f>
        <v>苗栗縣</v>
      </c>
      <c r="B5" s="51" t="str">
        <f ca="1">IFERROR(__xludf.DUMMYFUNCTION("""COMPUTED_VALUE"""),"三灣")</f>
        <v>三灣</v>
      </c>
      <c r="C5" s="51" t="str">
        <f ca="1">IFERROR(__xludf.DUMMYFUNCTION("""COMPUTED_VALUE"""),"造橋")</f>
        <v>造橋</v>
      </c>
      <c r="D5" s="52"/>
      <c r="E5" s="52"/>
      <c r="F5" s="52"/>
      <c r="G5" s="52"/>
      <c r="H5" s="52"/>
      <c r="I5" s="52"/>
      <c r="J5" s="51" t="str">
        <f ca="1">IFERROR(__xludf.DUMMYFUNCTION("""COMPUTED_VALUE"""),"南庄")</f>
        <v>南庄</v>
      </c>
      <c r="K5" s="52"/>
      <c r="L5" s="52"/>
      <c r="M5" s="52"/>
      <c r="N5" s="52"/>
      <c r="O5" s="52"/>
      <c r="P5" s="52"/>
      <c r="Q5" s="52"/>
      <c r="R5" s="49"/>
      <c r="S5" s="49"/>
      <c r="T5" s="49"/>
      <c r="U5" s="49"/>
      <c r="V5" s="49"/>
      <c r="W5" s="49"/>
      <c r="X5" s="49"/>
      <c r="Y5" s="49"/>
    </row>
    <row r="6" spans="1:25" ht="15.75" customHeight="1">
      <c r="A6" s="39" t="str">
        <f ca="1">IFERROR(__xludf.DUMMYFUNCTION("""COMPUTED_VALUE"""),"苗栗縣")</f>
        <v>苗栗縣</v>
      </c>
      <c r="B6" s="51" t="str">
        <f ca="1">IFERROR(__xludf.DUMMYFUNCTION("""COMPUTED_VALUE"""),"通霄")</f>
        <v>通霄</v>
      </c>
      <c r="C6" s="51" t="str">
        <f ca="1">IFERROR(__xludf.DUMMYFUNCTION("""COMPUTED_VALUE"""),"苑裡")</f>
        <v>苑裡</v>
      </c>
      <c r="D6" s="51" t="str">
        <f ca="1">IFERROR(__xludf.DUMMYFUNCTION("""COMPUTED_VALUE"""),"卓蘭")</f>
        <v>卓蘭</v>
      </c>
      <c r="E6" s="51" t="str">
        <f ca="1">IFERROR(__xludf.DUMMYFUNCTION("""COMPUTED_VALUE"""),"三義")</f>
        <v>三義</v>
      </c>
      <c r="F6" s="51" t="str">
        <f ca="1">IFERROR(__xludf.DUMMYFUNCTION("""COMPUTED_VALUE"""),"銅鑼")</f>
        <v>銅鑼</v>
      </c>
      <c r="G6" s="51" t="str">
        <f ca="1">IFERROR(__xludf.DUMMYFUNCTION("""COMPUTED_VALUE"""),"頭屋")</f>
        <v>頭屋</v>
      </c>
      <c r="H6" s="51" t="str">
        <f ca="1">IFERROR(__xludf.DUMMYFUNCTION("""COMPUTED_VALUE"""),"後龍")</f>
        <v>後龍</v>
      </c>
      <c r="I6" s="51" t="str">
        <f ca="1">IFERROR(__xludf.DUMMYFUNCTION("""COMPUTED_VALUE"""),"西湖")</f>
        <v>西湖</v>
      </c>
      <c r="J6" s="51" t="str">
        <f ca="1">IFERROR(__xludf.DUMMYFUNCTION("""COMPUTED_VALUE"""),"泰安")</f>
        <v>泰安</v>
      </c>
      <c r="K6" s="52"/>
      <c r="L6" s="52"/>
      <c r="M6" s="52"/>
      <c r="N6" s="52"/>
      <c r="O6" s="52"/>
      <c r="P6" s="52"/>
      <c r="Q6" s="52"/>
      <c r="R6" s="49"/>
      <c r="S6" s="49"/>
      <c r="T6" s="49"/>
      <c r="U6" s="49"/>
      <c r="V6" s="49"/>
      <c r="W6" s="49"/>
      <c r="X6" s="49"/>
      <c r="Y6" s="49"/>
    </row>
    <row r="7" spans="1:25" ht="15.75" customHeight="1">
      <c r="A7" s="38"/>
      <c r="B7" s="51" t="str">
        <f ca="1">IFERROR(__xludf.DUMMYFUNCTION("""COMPUTED_VALUE"""),"獅潭")</f>
        <v>獅潭</v>
      </c>
      <c r="C7" s="51" t="str">
        <f ca="1">IFERROR(__xludf.DUMMYFUNCTION("""COMPUTED_VALUE"""),"公館")</f>
        <v>公館</v>
      </c>
      <c r="D7" s="51" t="str">
        <f ca="1">IFERROR(__xludf.DUMMYFUNCTION("""COMPUTED_VALUE"""),"大湖")</f>
        <v>大湖</v>
      </c>
      <c r="E7" s="52"/>
      <c r="F7" s="52"/>
      <c r="G7" s="52"/>
      <c r="H7" s="52"/>
      <c r="I7" s="52"/>
      <c r="J7" s="52"/>
      <c r="K7" s="52"/>
      <c r="L7" s="52"/>
      <c r="M7" s="52"/>
      <c r="N7" s="52"/>
      <c r="O7" s="52"/>
      <c r="P7" s="52"/>
      <c r="Q7" s="52"/>
      <c r="R7" s="49"/>
      <c r="S7" s="49"/>
      <c r="T7" s="49"/>
      <c r="U7" s="49"/>
      <c r="V7" s="49"/>
      <c r="W7" s="49"/>
      <c r="X7" s="49"/>
      <c r="Y7" s="49"/>
    </row>
    <row r="8" spans="1:25" ht="15.75" customHeight="1">
      <c r="A8" s="50" t="str">
        <f ca="1">IFERROR(__xludf.DUMMYFUNCTION("""COMPUTED_VALUE"""),"台中市")</f>
        <v>台中市</v>
      </c>
      <c r="B8" s="51" t="str">
        <f ca="1">IFERROR(__xludf.DUMMYFUNCTION("""COMPUTED_VALUE"""),"新社")</f>
        <v>新社</v>
      </c>
      <c r="C8" s="51" t="str">
        <f ca="1">IFERROR(__xludf.DUMMYFUNCTION("""COMPUTED_VALUE"""),"大安")</f>
        <v>大安</v>
      </c>
      <c r="D8" s="51" t="str">
        <f ca="1">IFERROR(__xludf.DUMMYFUNCTION("""COMPUTED_VALUE"""),"東勢")</f>
        <v>東勢</v>
      </c>
      <c r="E8" s="51" t="str">
        <f ca="1">IFERROR(__xludf.DUMMYFUNCTION("""COMPUTED_VALUE"""),"石岡")</f>
        <v>石岡</v>
      </c>
      <c r="F8" s="52"/>
      <c r="G8" s="52"/>
      <c r="H8" s="52"/>
      <c r="I8" s="52"/>
      <c r="J8" s="51" t="str">
        <f ca="1">IFERROR(__xludf.DUMMYFUNCTION("""COMPUTED_VALUE"""),"和平")</f>
        <v>和平</v>
      </c>
      <c r="K8" s="51"/>
      <c r="L8" s="52"/>
      <c r="M8" s="52"/>
      <c r="N8" s="52"/>
      <c r="O8" s="52"/>
      <c r="P8" s="52"/>
      <c r="Q8" s="52"/>
      <c r="R8" s="49"/>
      <c r="S8" s="49"/>
      <c r="T8" s="49"/>
      <c r="U8" s="49"/>
      <c r="V8" s="49"/>
      <c r="W8" s="49"/>
      <c r="X8" s="49"/>
      <c r="Y8" s="49"/>
    </row>
    <row r="9" spans="1:25" ht="15.75" customHeight="1">
      <c r="A9" s="39" t="str">
        <f ca="1">IFERROR(__xludf.DUMMYFUNCTION("""COMPUTED_VALUE"""),"南投縣")</f>
        <v>南投縣</v>
      </c>
      <c r="B9" s="51" t="str">
        <f ca="1">IFERROR(__xludf.DUMMYFUNCTION("""COMPUTED_VALUE"""),"國姓")</f>
        <v>國姓</v>
      </c>
      <c r="C9" s="51" t="str">
        <f ca="1">IFERROR(__xludf.DUMMYFUNCTION("""COMPUTED_VALUE"""),"埔里")</f>
        <v>埔里</v>
      </c>
      <c r="D9" s="51" t="str">
        <f ca="1">IFERROR(__xludf.DUMMYFUNCTION("""COMPUTED_VALUE"""),"魚池")</f>
        <v>魚池</v>
      </c>
      <c r="E9" s="51" t="str">
        <f ca="1">IFERROR(__xludf.DUMMYFUNCTION("""COMPUTED_VALUE"""),"水里")</f>
        <v>水里</v>
      </c>
      <c r="F9" s="51" t="str">
        <f ca="1">IFERROR(__xludf.DUMMYFUNCTION("""COMPUTED_VALUE"""),"中寮")</f>
        <v>中寮</v>
      </c>
      <c r="G9" s="51" t="str">
        <f ca="1">IFERROR(__xludf.DUMMYFUNCTION("""COMPUTED_VALUE"""),"集集")</f>
        <v>集集</v>
      </c>
      <c r="H9" s="51" t="str">
        <f ca="1">IFERROR(__xludf.DUMMYFUNCTION("""COMPUTED_VALUE"""),"鹿谷")</f>
        <v>鹿谷</v>
      </c>
      <c r="I9" s="51" t="str">
        <f ca="1">IFERROR(__xludf.DUMMYFUNCTION("""COMPUTED_VALUE"""),"竹山")</f>
        <v>竹山</v>
      </c>
      <c r="J9" s="51" t="str">
        <f ca="1">IFERROR(__xludf.DUMMYFUNCTION("""COMPUTED_VALUE"""),"仁愛")</f>
        <v>仁愛</v>
      </c>
      <c r="K9" s="51" t="str">
        <f ca="1">IFERROR(__xludf.DUMMYFUNCTION("""COMPUTED_VALUE"""),"信義")</f>
        <v>信義</v>
      </c>
      <c r="L9" s="52"/>
      <c r="M9" s="52"/>
      <c r="N9" s="52"/>
      <c r="O9" s="52"/>
      <c r="P9" s="52"/>
      <c r="Q9" s="52"/>
      <c r="R9" s="49"/>
      <c r="S9" s="49"/>
      <c r="T9" s="49"/>
      <c r="U9" s="49"/>
      <c r="V9" s="49"/>
      <c r="W9" s="49"/>
      <c r="X9" s="49"/>
      <c r="Y9" s="49"/>
    </row>
    <row r="10" spans="1:25" ht="15.75" customHeight="1">
      <c r="A10" s="38"/>
      <c r="B10" s="51" t="str">
        <f ca="1">IFERROR(__xludf.DUMMYFUNCTION("""COMPUTED_VALUE"""),"名間")</f>
        <v>名間</v>
      </c>
      <c r="C10" s="52"/>
      <c r="D10" s="52"/>
      <c r="E10" s="52"/>
      <c r="F10" s="52"/>
      <c r="G10" s="52"/>
      <c r="H10" s="52"/>
      <c r="I10" s="52"/>
      <c r="J10" s="52"/>
      <c r="K10" s="52"/>
      <c r="L10" s="52"/>
      <c r="M10" s="52"/>
      <c r="N10" s="52"/>
      <c r="O10" s="52"/>
      <c r="P10" s="52"/>
      <c r="Q10" s="52"/>
      <c r="R10" s="49"/>
      <c r="S10" s="49"/>
      <c r="T10" s="49"/>
      <c r="U10" s="49"/>
      <c r="V10" s="49"/>
      <c r="W10" s="49"/>
      <c r="X10" s="49"/>
      <c r="Y10" s="49"/>
    </row>
    <row r="11" spans="1:25" ht="15.75" customHeight="1">
      <c r="A11" s="39" t="str">
        <f ca="1">IFERROR(__xludf.DUMMYFUNCTION("""COMPUTED_VALUE"""),"彰化縣")</f>
        <v>彰化縣</v>
      </c>
      <c r="B11" s="51" t="str">
        <f ca="1">IFERROR(__xludf.DUMMYFUNCTION("""COMPUTED_VALUE"""),"伸港")</f>
        <v>伸港</v>
      </c>
      <c r="C11" s="51" t="str">
        <f ca="1">IFERROR(__xludf.DUMMYFUNCTION("""COMPUTED_VALUE"""),"線西")</f>
        <v>線西</v>
      </c>
      <c r="D11" s="51" t="str">
        <f ca="1">IFERROR(__xludf.DUMMYFUNCTION("""COMPUTED_VALUE"""),"芳苑")</f>
        <v>芳苑</v>
      </c>
      <c r="E11" s="51" t="str">
        <f ca="1">IFERROR(__xludf.DUMMYFUNCTION("""COMPUTED_VALUE"""),"大城")</f>
        <v>大城</v>
      </c>
      <c r="F11" s="51" t="str">
        <f ca="1">IFERROR(__xludf.DUMMYFUNCTION("""COMPUTED_VALUE"""),"埔鹽")</f>
        <v>埔鹽</v>
      </c>
      <c r="G11" s="51" t="str">
        <f ca="1">IFERROR(__xludf.DUMMYFUNCTION("""COMPUTED_VALUE"""),"二林")</f>
        <v>二林</v>
      </c>
      <c r="H11" s="51" t="str">
        <f ca="1">IFERROR(__xludf.DUMMYFUNCTION("""COMPUTED_VALUE"""),"竹塘")</f>
        <v>竹塘</v>
      </c>
      <c r="I11" s="51" t="str">
        <f ca="1">IFERROR(__xludf.DUMMYFUNCTION("""COMPUTED_VALUE"""),"埤頭")</f>
        <v>埤頭</v>
      </c>
      <c r="J11" s="52"/>
      <c r="K11" s="52"/>
      <c r="L11" s="52"/>
      <c r="M11" s="52"/>
      <c r="N11" s="52"/>
      <c r="O11" s="52"/>
      <c r="P11" s="52"/>
      <c r="Q11" s="52"/>
      <c r="R11" s="49"/>
      <c r="S11" s="49"/>
      <c r="T11" s="49"/>
      <c r="U11" s="49"/>
      <c r="V11" s="49"/>
      <c r="W11" s="49"/>
      <c r="X11" s="49"/>
      <c r="Y11" s="49"/>
    </row>
    <row r="12" spans="1:25" ht="15.75" customHeight="1">
      <c r="A12" s="38"/>
      <c r="B12" s="51" t="str">
        <f ca="1">IFERROR(__xludf.DUMMYFUNCTION("""COMPUTED_VALUE"""),"永靖")</f>
        <v>永靖</v>
      </c>
      <c r="C12" s="51" t="str">
        <f ca="1">IFERROR(__xludf.DUMMYFUNCTION("""COMPUTED_VALUE"""),"田尾")</f>
        <v>田尾</v>
      </c>
      <c r="D12" s="51" t="str">
        <f ca="1">IFERROR(__xludf.DUMMYFUNCTION("""COMPUTED_VALUE"""),"北斗")</f>
        <v>北斗</v>
      </c>
      <c r="E12" s="51" t="str">
        <f ca="1">IFERROR(__xludf.DUMMYFUNCTION("""COMPUTED_VALUE"""),"溪州")</f>
        <v>溪州</v>
      </c>
      <c r="F12" s="51" t="str">
        <f ca="1">IFERROR(__xludf.DUMMYFUNCTION("""COMPUTED_VALUE"""),"社頭")</f>
        <v>社頭</v>
      </c>
      <c r="G12" s="51" t="str">
        <f ca="1">IFERROR(__xludf.DUMMYFUNCTION("""COMPUTED_VALUE"""),"田中")</f>
        <v>田中</v>
      </c>
      <c r="H12" s="51" t="str">
        <f ca="1">IFERROR(__xludf.DUMMYFUNCTION("""COMPUTED_VALUE"""),"二水")</f>
        <v>二水</v>
      </c>
      <c r="I12" s="52"/>
      <c r="J12" s="52"/>
      <c r="K12" s="52"/>
      <c r="L12" s="52"/>
      <c r="M12" s="52"/>
      <c r="N12" s="52"/>
      <c r="O12" s="52"/>
      <c r="P12" s="52"/>
      <c r="Q12" s="52"/>
      <c r="R12" s="49"/>
      <c r="S12" s="49"/>
      <c r="T12" s="49"/>
      <c r="U12" s="49"/>
      <c r="V12" s="49"/>
      <c r="W12" s="49"/>
      <c r="X12" s="49"/>
      <c r="Y12" s="49"/>
    </row>
    <row r="13" spans="1:25" ht="15.75" customHeight="1">
      <c r="A13" s="39" t="str">
        <f ca="1">IFERROR(__xludf.DUMMYFUNCTION("""COMPUTED_VALUE"""),"雲林縣")</f>
        <v>雲林縣</v>
      </c>
      <c r="B13" s="51" t="str">
        <f ca="1">IFERROR(__xludf.DUMMYFUNCTION("""COMPUTED_VALUE"""),"麥寮")</f>
        <v>麥寮</v>
      </c>
      <c r="C13" s="51" t="str">
        <f ca="1">IFERROR(__xludf.DUMMYFUNCTION("""COMPUTED_VALUE"""),"台西")</f>
        <v>台西</v>
      </c>
      <c r="D13" s="51" t="str">
        <f ca="1">IFERROR(__xludf.DUMMYFUNCTION("""COMPUTED_VALUE"""),"四湖")</f>
        <v>四湖</v>
      </c>
      <c r="E13" s="51" t="str">
        <f ca="1">IFERROR(__xludf.DUMMYFUNCTION("""COMPUTED_VALUE"""),"口湖")</f>
        <v>口湖</v>
      </c>
      <c r="F13" s="51" t="str">
        <f ca="1">IFERROR(__xludf.DUMMYFUNCTION("""COMPUTED_VALUE"""),"崙背")</f>
        <v>崙背</v>
      </c>
      <c r="G13" s="51" t="str">
        <f ca="1">IFERROR(__xludf.DUMMYFUNCTION("""COMPUTED_VALUE"""),"褒忠")</f>
        <v>褒忠</v>
      </c>
      <c r="H13" s="51" t="str">
        <f ca="1">IFERROR(__xludf.DUMMYFUNCTION("""COMPUTED_VALUE"""),"東勢")</f>
        <v>東勢</v>
      </c>
      <c r="I13" s="51" t="str">
        <f ca="1">IFERROR(__xludf.DUMMYFUNCTION("""COMPUTED_VALUE"""),"水林")</f>
        <v>水林</v>
      </c>
      <c r="J13" s="52"/>
      <c r="K13" s="52"/>
      <c r="L13" s="52"/>
      <c r="M13" s="52"/>
      <c r="N13" s="52"/>
      <c r="O13" s="52"/>
      <c r="P13" s="52"/>
      <c r="Q13" s="52"/>
      <c r="R13" s="49"/>
      <c r="S13" s="49"/>
      <c r="T13" s="49"/>
      <c r="U13" s="49"/>
      <c r="V13" s="49"/>
      <c r="W13" s="49"/>
      <c r="X13" s="49"/>
      <c r="Y13" s="49"/>
    </row>
    <row r="14" spans="1:25" ht="15.75" customHeight="1">
      <c r="A14" s="38"/>
      <c r="B14" s="51" t="str">
        <f ca="1">IFERROR(__xludf.DUMMYFUNCTION("""COMPUTED_VALUE"""),"二崙")</f>
        <v>二崙</v>
      </c>
      <c r="C14" s="51" t="str">
        <f ca="1">IFERROR(__xludf.DUMMYFUNCTION("""COMPUTED_VALUE"""),"元長")</f>
        <v>元長</v>
      </c>
      <c r="D14" s="51" t="str">
        <f ca="1">IFERROR(__xludf.DUMMYFUNCTION("""COMPUTED_VALUE"""),"西螺")</f>
        <v>西螺</v>
      </c>
      <c r="E14" s="51" t="str">
        <f ca="1">IFERROR(__xludf.DUMMYFUNCTION("""COMPUTED_VALUE"""),"莿桐")</f>
        <v>莿桐</v>
      </c>
      <c r="F14" s="51" t="str">
        <f ca="1">IFERROR(__xludf.DUMMYFUNCTION("""COMPUTED_VALUE"""),"林內")</f>
        <v>林內</v>
      </c>
      <c r="G14" s="51" t="str">
        <f ca="1">IFERROR(__xludf.DUMMYFUNCTION("""COMPUTED_VALUE"""),"古坑")</f>
        <v>古坑</v>
      </c>
      <c r="H14" s="52"/>
      <c r="I14" s="52"/>
      <c r="J14" s="52"/>
      <c r="K14" s="52"/>
      <c r="L14" s="52"/>
      <c r="M14" s="52"/>
      <c r="N14" s="52"/>
      <c r="O14" s="52"/>
      <c r="P14" s="52"/>
      <c r="Q14" s="52"/>
      <c r="R14" s="49"/>
      <c r="S14" s="49"/>
      <c r="T14" s="49"/>
      <c r="U14" s="49"/>
      <c r="V14" s="49"/>
      <c r="W14" s="49"/>
      <c r="X14" s="49"/>
      <c r="Y14" s="49"/>
    </row>
    <row r="15" spans="1:25" ht="15.75" customHeight="1">
      <c r="A15" s="39" t="str">
        <f ca="1">IFERROR(__xludf.DUMMYFUNCTION("""COMPUTED_VALUE"""),"嘉義縣")</f>
        <v>嘉義縣</v>
      </c>
      <c r="B15" s="51" t="str">
        <f ca="1">IFERROR(__xludf.DUMMYFUNCTION("""COMPUTED_VALUE"""),"溪口")</f>
        <v>溪口</v>
      </c>
      <c r="C15" s="51" t="str">
        <f ca="1">IFERROR(__xludf.DUMMYFUNCTION("""COMPUTED_VALUE"""),"六腳")</f>
        <v>六腳</v>
      </c>
      <c r="D15" s="51" t="str">
        <f ca="1">IFERROR(__xludf.DUMMYFUNCTION("""COMPUTED_VALUE"""),"東石")</f>
        <v>東石</v>
      </c>
      <c r="E15" s="51" t="str">
        <f ca="1">IFERROR(__xludf.DUMMYFUNCTION("""COMPUTED_VALUE"""),"布袋")</f>
        <v>布袋</v>
      </c>
      <c r="F15" s="51" t="str">
        <f ca="1">IFERROR(__xludf.DUMMYFUNCTION("""COMPUTED_VALUE"""),"義竹")</f>
        <v>義竹</v>
      </c>
      <c r="G15" s="51" t="str">
        <f ca="1">IFERROR(__xludf.DUMMYFUNCTION("""COMPUTED_VALUE"""),"鹿草")</f>
        <v>鹿草</v>
      </c>
      <c r="H15" s="51" t="str">
        <f ca="1">IFERROR(__xludf.DUMMYFUNCTION("""COMPUTED_VALUE"""),"番路")</f>
        <v>番路</v>
      </c>
      <c r="I15" s="51" t="str">
        <f ca="1">IFERROR(__xludf.DUMMYFUNCTION("""COMPUTED_VALUE"""),"竹崎")</f>
        <v>竹崎</v>
      </c>
      <c r="J15" s="51" t="str">
        <f ca="1">IFERROR(__xludf.DUMMYFUNCTION("""COMPUTED_VALUE"""),"大埔")</f>
        <v>大埔</v>
      </c>
      <c r="K15" s="51" t="str">
        <f ca="1">IFERROR(__xludf.DUMMYFUNCTION("""COMPUTED_VALUE"""),"阿里山")</f>
        <v>阿里山</v>
      </c>
      <c r="L15" s="52"/>
      <c r="M15" s="52"/>
      <c r="N15" s="52"/>
      <c r="O15" s="52"/>
      <c r="P15" s="52"/>
      <c r="Q15" s="52"/>
      <c r="R15" s="49"/>
      <c r="S15" s="49"/>
      <c r="T15" s="49"/>
      <c r="U15" s="49"/>
      <c r="V15" s="49"/>
      <c r="W15" s="49"/>
      <c r="X15" s="49"/>
      <c r="Y15" s="49"/>
    </row>
    <row r="16" spans="1:25" ht="15.75" customHeight="1">
      <c r="A16" s="38"/>
      <c r="B16" s="51" t="str">
        <f ca="1">IFERROR(__xludf.DUMMYFUNCTION("""COMPUTED_VALUE"""),"梅山")</f>
        <v>梅山</v>
      </c>
      <c r="C16" s="52"/>
      <c r="D16" s="52"/>
      <c r="E16" s="52"/>
      <c r="F16" s="52"/>
      <c r="G16" s="52"/>
      <c r="H16" s="52"/>
      <c r="I16" s="52"/>
      <c r="J16" s="52"/>
      <c r="K16" s="52"/>
      <c r="L16" s="52"/>
      <c r="M16" s="52"/>
      <c r="N16" s="52"/>
      <c r="O16" s="52"/>
      <c r="P16" s="52"/>
      <c r="Q16" s="52"/>
      <c r="R16" s="49"/>
      <c r="S16" s="49"/>
      <c r="T16" s="49"/>
      <c r="U16" s="49"/>
      <c r="V16" s="49"/>
      <c r="W16" s="49"/>
      <c r="X16" s="49"/>
      <c r="Y16" s="49"/>
    </row>
    <row r="17" spans="1:25" ht="15.75" customHeight="1">
      <c r="A17" s="50" t="str">
        <f ca="1">IFERROR(__xludf.DUMMYFUNCTION("""COMPUTED_VALUE"""),"台南市")</f>
        <v>台南市</v>
      </c>
      <c r="B17" s="51" t="str">
        <f ca="1">IFERROR(__xludf.DUMMYFUNCTION("""COMPUTED_VALUE"""),"白河")</f>
        <v>白河</v>
      </c>
      <c r="C17" s="51" t="str">
        <f ca="1">IFERROR(__xludf.DUMMYFUNCTION("""COMPUTED_VALUE"""),"東山")</f>
        <v>東山</v>
      </c>
      <c r="D17" s="51" t="str">
        <f ca="1">IFERROR(__xludf.DUMMYFUNCTION("""COMPUTED_VALUE"""),"後壁")</f>
        <v>後壁</v>
      </c>
      <c r="E17" s="51" t="str">
        <f ca="1">IFERROR(__xludf.DUMMYFUNCTION("""COMPUTED_VALUE"""),"鹽水")</f>
        <v>鹽水</v>
      </c>
      <c r="F17" s="51" t="str">
        <f ca="1">IFERROR(__xludf.DUMMYFUNCTION("""COMPUTED_VALUE"""),"柳營")</f>
        <v>柳營</v>
      </c>
      <c r="G17" s="51" t="str">
        <f ca="1">IFERROR(__xludf.DUMMYFUNCTION("""COMPUTED_VALUE"""),"六甲")</f>
        <v>六甲</v>
      </c>
      <c r="H17" s="52"/>
      <c r="I17" s="52"/>
      <c r="J17" s="52"/>
      <c r="K17" s="52"/>
      <c r="L17" s="52"/>
      <c r="M17" s="52"/>
      <c r="N17" s="52"/>
      <c r="O17" s="52"/>
      <c r="P17" s="52"/>
      <c r="Q17" s="52"/>
      <c r="R17" s="49"/>
      <c r="S17" s="49"/>
      <c r="T17" s="49"/>
      <c r="U17" s="49"/>
      <c r="V17" s="49"/>
      <c r="W17" s="49"/>
      <c r="X17" s="49"/>
      <c r="Y17" s="49"/>
    </row>
    <row r="18" spans="1:25" ht="15.75" customHeight="1">
      <c r="A18" s="50" t="str">
        <f ca="1">IFERROR(__xludf.DUMMYFUNCTION("""COMPUTED_VALUE"""),"台南市")</f>
        <v>台南市</v>
      </c>
      <c r="B18" s="51" t="str">
        <f ca="1">IFERROR(__xludf.DUMMYFUNCTION("""COMPUTED_VALUE"""),"下營")</f>
        <v>下營</v>
      </c>
      <c r="C18" s="51" t="str">
        <f ca="1">IFERROR(__xludf.DUMMYFUNCTION("""COMPUTED_VALUE"""),"西港")</f>
        <v>西港</v>
      </c>
      <c r="D18" s="51" t="str">
        <f ca="1">IFERROR(__xludf.DUMMYFUNCTION("""COMPUTED_VALUE"""),"官田")</f>
        <v>官田</v>
      </c>
      <c r="E18" s="51" t="str">
        <f ca="1">IFERROR(__xludf.DUMMYFUNCTION("""COMPUTED_VALUE"""),"龍崎")</f>
        <v>龍崎</v>
      </c>
      <c r="F18" s="51" t="str">
        <f ca="1">IFERROR(__xludf.DUMMYFUNCTION("""COMPUTED_VALUE"""),"將軍")</f>
        <v>將軍</v>
      </c>
      <c r="G18" s="51" t="str">
        <f ca="1">IFERROR(__xludf.DUMMYFUNCTION("""COMPUTED_VALUE"""),"學甲")</f>
        <v>學甲</v>
      </c>
      <c r="H18" s="51" t="str">
        <f ca="1">IFERROR(__xludf.DUMMYFUNCTION("""COMPUTED_VALUE"""),"七股")</f>
        <v>七股</v>
      </c>
      <c r="I18" s="51" t="str">
        <f ca="1">IFERROR(__xludf.DUMMYFUNCTION("""COMPUTED_VALUE"""),"山上")</f>
        <v>山上</v>
      </c>
      <c r="J18" s="51" t="str">
        <f ca="1">IFERROR(__xludf.DUMMYFUNCTION("""COMPUTED_VALUE"""),"南化")</f>
        <v>南化</v>
      </c>
      <c r="K18" s="51" t="str">
        <f ca="1">IFERROR(__xludf.DUMMYFUNCTION("""COMPUTED_VALUE"""),"楠西")</f>
        <v>楠西</v>
      </c>
      <c r="L18" s="51" t="str">
        <f ca="1">IFERROR(__xludf.DUMMYFUNCTION("""COMPUTED_VALUE"""),"玉井")</f>
        <v>玉井</v>
      </c>
      <c r="M18" s="51" t="str">
        <f ca="1">IFERROR(__xludf.DUMMYFUNCTION("""COMPUTED_VALUE"""),"北門")</f>
        <v>北門</v>
      </c>
      <c r="N18" s="51" t="str">
        <f ca="1">IFERROR(__xludf.DUMMYFUNCTION("""COMPUTED_VALUE"""),"左鎮")</f>
        <v>左鎮</v>
      </c>
      <c r="O18" s="51" t="str">
        <f ca="1">IFERROR(__xludf.DUMMYFUNCTION("""COMPUTED_VALUE"""),"大內")</f>
        <v>大內</v>
      </c>
      <c r="P18" s="52"/>
      <c r="Q18" s="52"/>
      <c r="R18" s="49"/>
      <c r="S18" s="49"/>
      <c r="T18" s="49"/>
      <c r="U18" s="49"/>
      <c r="V18" s="49"/>
      <c r="W18" s="49"/>
      <c r="X18" s="49"/>
      <c r="Y18" s="49"/>
    </row>
    <row r="19" spans="1:25" ht="15.75" customHeight="1">
      <c r="A19" s="50" t="str">
        <f ca="1">IFERROR(__xludf.DUMMYFUNCTION("""COMPUTED_VALUE"""),"高雄市")</f>
        <v>高雄市</v>
      </c>
      <c r="B19" s="51" t="str">
        <f ca="1">IFERROR(__xludf.DUMMYFUNCTION("""COMPUTED_VALUE"""),"田寮")</f>
        <v>田寮</v>
      </c>
      <c r="C19" s="51" t="str">
        <f ca="1">IFERROR(__xludf.DUMMYFUNCTION("""COMPUTED_VALUE"""),"內門")</f>
        <v>內門</v>
      </c>
      <c r="D19" s="51" t="str">
        <f ca="1">IFERROR(__xludf.DUMMYFUNCTION("""COMPUTED_VALUE"""),"旗山")</f>
        <v>旗山</v>
      </c>
      <c r="E19" s="51" t="str">
        <f ca="1">IFERROR(__xludf.DUMMYFUNCTION("""COMPUTED_VALUE"""),"美濃")</f>
        <v>美濃</v>
      </c>
      <c r="F19" s="51" t="str">
        <f ca="1">IFERROR(__xludf.DUMMYFUNCTION("""COMPUTED_VALUE"""),"林園")</f>
        <v>林園</v>
      </c>
      <c r="G19" s="52"/>
      <c r="H19" s="52"/>
      <c r="I19" s="52"/>
      <c r="J19" s="51" t="str">
        <f ca="1">IFERROR(__xludf.DUMMYFUNCTION("""COMPUTED_VALUE"""),"桃源")</f>
        <v>桃源</v>
      </c>
      <c r="K19" s="51" t="str">
        <f ca="1">IFERROR(__xludf.DUMMYFUNCTION("""COMPUTED_VALUE"""),"茂林")</f>
        <v>茂林</v>
      </c>
      <c r="L19" s="51" t="str">
        <f ca="1">IFERROR(__xludf.DUMMYFUNCTION("""COMPUTED_VALUE"""),"杉林")</f>
        <v>杉林</v>
      </c>
      <c r="M19" s="51" t="str">
        <f ca="1">IFERROR(__xludf.DUMMYFUNCTION("""COMPUTED_VALUE"""),"六龜")</f>
        <v>六龜</v>
      </c>
      <c r="N19" s="51" t="str">
        <f ca="1">IFERROR(__xludf.DUMMYFUNCTION("""COMPUTED_VALUE"""),"甲仙")</f>
        <v>甲仙</v>
      </c>
      <c r="O19" s="51" t="str">
        <f ca="1">IFERROR(__xludf.DUMMYFUNCTION("""COMPUTED_VALUE"""),"那瑪夏")</f>
        <v>那瑪夏</v>
      </c>
      <c r="P19" s="52"/>
      <c r="Q19" s="52"/>
      <c r="R19" s="49"/>
      <c r="S19" s="49"/>
      <c r="T19" s="49"/>
      <c r="U19" s="49"/>
      <c r="V19" s="49"/>
      <c r="W19" s="49"/>
      <c r="X19" s="49"/>
      <c r="Y19" s="49"/>
    </row>
    <row r="20" spans="1:25">
      <c r="A20" s="39" t="str">
        <f ca="1">IFERROR(__xludf.DUMMYFUNCTION("""COMPUTED_VALUE"""),"屏東縣")</f>
        <v>屏東縣</v>
      </c>
      <c r="B20" s="51" t="str">
        <f ca="1">IFERROR(__xludf.DUMMYFUNCTION("""COMPUTED_VALUE"""),"林邊")</f>
        <v>林邊</v>
      </c>
      <c r="C20" s="51" t="str">
        <f ca="1">IFERROR(__xludf.DUMMYFUNCTION("""COMPUTED_VALUE"""),"佳冬")</f>
        <v>佳冬</v>
      </c>
      <c r="D20" s="51" t="str">
        <f ca="1">IFERROR(__xludf.DUMMYFUNCTION("""COMPUTED_VALUE"""),"高樹")</f>
        <v>高樹</v>
      </c>
      <c r="E20" s="51" t="str">
        <f ca="1">IFERROR(__xludf.DUMMYFUNCTION("""COMPUTED_VALUE"""),"枋寮")</f>
        <v>枋寮</v>
      </c>
      <c r="F20" s="51" t="str">
        <f ca="1">IFERROR(__xludf.DUMMYFUNCTION("""COMPUTED_VALUE"""),"新埤")</f>
        <v>新埤</v>
      </c>
      <c r="G20" s="51" t="str">
        <f ca="1">IFERROR(__xludf.DUMMYFUNCTION("""COMPUTED_VALUE"""),"崁頂")</f>
        <v>崁頂</v>
      </c>
      <c r="H20" s="51" t="str">
        <f ca="1">IFERROR(__xludf.DUMMYFUNCTION("""COMPUTED_VALUE"""),"內埔")</f>
        <v>內埔</v>
      </c>
      <c r="I20" s="51" t="str">
        <f ca="1">IFERROR(__xludf.DUMMYFUNCTION("""COMPUTED_VALUE"""),"竹田")</f>
        <v>竹田</v>
      </c>
      <c r="J20" s="51" t="str">
        <f ca="1">IFERROR(__xludf.DUMMYFUNCTION("""COMPUTED_VALUE"""),"霧台")</f>
        <v>霧台</v>
      </c>
      <c r="K20" s="51" t="str">
        <f ca="1">IFERROR(__xludf.DUMMYFUNCTION("""COMPUTED_VALUE"""),"瑪家")</f>
        <v>瑪家</v>
      </c>
      <c r="L20" s="51" t="str">
        <f ca="1">IFERROR(__xludf.DUMMYFUNCTION("""COMPUTED_VALUE"""),"泰武")</f>
        <v>泰武</v>
      </c>
      <c r="M20" s="51" t="str">
        <f ca="1">IFERROR(__xludf.DUMMYFUNCTION("""COMPUTED_VALUE"""),"來義")</f>
        <v>來義</v>
      </c>
      <c r="N20" s="51" t="str">
        <f ca="1">IFERROR(__xludf.DUMMYFUNCTION("""COMPUTED_VALUE"""),"春日")</f>
        <v>春日</v>
      </c>
      <c r="O20" s="51" t="str">
        <f ca="1">IFERROR(__xludf.DUMMYFUNCTION("""COMPUTED_VALUE"""),"獅子")</f>
        <v>獅子</v>
      </c>
      <c r="P20" s="51" t="str">
        <f ca="1">IFERROR(__xludf.DUMMYFUNCTION("""COMPUTED_VALUE"""),"枋山")</f>
        <v>枋山</v>
      </c>
      <c r="Q20" s="51" t="str">
        <f ca="1">IFERROR(__xludf.DUMMYFUNCTION("""COMPUTED_VALUE"""),"牡丹")</f>
        <v>牡丹</v>
      </c>
      <c r="R20" s="49"/>
      <c r="S20" s="49"/>
      <c r="T20" s="49"/>
      <c r="U20" s="49"/>
      <c r="V20" s="49"/>
      <c r="W20" s="49"/>
      <c r="X20" s="49"/>
      <c r="Y20" s="49"/>
    </row>
    <row r="21" spans="1:25" ht="15.75" customHeight="1">
      <c r="A21" s="38"/>
      <c r="B21" s="51" t="str">
        <f ca="1">IFERROR(__xludf.DUMMYFUNCTION("""COMPUTED_VALUE"""),"萬丹")</f>
        <v>萬丹</v>
      </c>
      <c r="C21" s="51" t="str">
        <f ca="1">IFERROR(__xludf.DUMMYFUNCTION("""COMPUTED_VALUE"""),"萬巒")</f>
        <v>萬巒</v>
      </c>
      <c r="D21" s="51" t="str">
        <f ca="1">IFERROR(__xludf.DUMMYFUNCTION("""COMPUTED_VALUE"""),"潮州")</f>
        <v>潮州</v>
      </c>
      <c r="E21" s="51" t="str">
        <f ca="1">IFERROR(__xludf.DUMMYFUNCTION("""COMPUTED_VALUE"""),"南州")</f>
        <v>南州</v>
      </c>
      <c r="F21" s="51" t="str">
        <f ca="1">IFERROR(__xludf.DUMMYFUNCTION("""COMPUTED_VALUE"""),"新園")</f>
        <v>新園</v>
      </c>
      <c r="G21" s="51" t="str">
        <f ca="1">IFERROR(__xludf.DUMMYFUNCTION("""COMPUTED_VALUE"""),"里港")</f>
        <v>里港</v>
      </c>
      <c r="H21" s="52"/>
      <c r="I21" s="52"/>
      <c r="J21" s="51" t="str">
        <f ca="1">IFERROR(__xludf.DUMMYFUNCTION("""COMPUTED_VALUE"""),"車城")</f>
        <v>車城</v>
      </c>
      <c r="K21" s="51" t="str">
        <f ca="1">IFERROR(__xludf.DUMMYFUNCTION("""COMPUTED_VALUE"""),"恆春")</f>
        <v>恆春</v>
      </c>
      <c r="L21" s="51" t="str">
        <f ca="1">IFERROR(__xludf.DUMMYFUNCTION("""COMPUTED_VALUE"""),"滿州")</f>
        <v>滿州</v>
      </c>
      <c r="M21" s="51" t="str">
        <f ca="1">IFERROR(__xludf.DUMMYFUNCTION("""COMPUTED_VALUE"""),"三地門")</f>
        <v>三地門</v>
      </c>
      <c r="N21" s="52"/>
      <c r="O21" s="52"/>
      <c r="P21" s="52"/>
      <c r="Q21" s="52"/>
      <c r="R21" s="49"/>
      <c r="S21" s="49"/>
      <c r="T21" s="49"/>
      <c r="U21" s="49"/>
      <c r="V21" s="49"/>
      <c r="W21" s="49"/>
      <c r="X21" s="49"/>
      <c r="Y21" s="49"/>
    </row>
    <row r="22" spans="1:25" ht="15.75" customHeight="1">
      <c r="A22" s="50" t="str">
        <f ca="1">IFERROR(__xludf.DUMMYFUNCTION("""COMPUTED_VALUE"""),"宜蘭縣")</f>
        <v>宜蘭縣</v>
      </c>
      <c r="B22" s="51" t="str">
        <f ca="1">IFERROR(__xludf.DUMMYFUNCTION("""COMPUTED_VALUE"""),"蘇澳")</f>
        <v>蘇澳</v>
      </c>
      <c r="C22" s="51" t="str">
        <f ca="1">IFERROR(__xludf.DUMMYFUNCTION("""COMPUTED_VALUE"""),"員山")</f>
        <v>員山</v>
      </c>
      <c r="D22" s="51" t="str">
        <f ca="1">IFERROR(__xludf.DUMMYFUNCTION("""COMPUTED_VALUE"""),"三星")</f>
        <v>三星</v>
      </c>
      <c r="E22" s="52"/>
      <c r="F22" s="52"/>
      <c r="G22" s="52"/>
      <c r="H22" s="52"/>
      <c r="I22" s="52"/>
      <c r="J22" s="51" t="str">
        <f ca="1">IFERROR(__xludf.DUMMYFUNCTION("""COMPUTED_VALUE"""),"南澳")</f>
        <v>南澳</v>
      </c>
      <c r="K22" s="51" t="str">
        <f ca="1">IFERROR(__xludf.DUMMYFUNCTION("""COMPUTED_VALUE"""),"大同")</f>
        <v>大同</v>
      </c>
      <c r="L22" s="37" t="str">
        <f ca="1">IFERROR(__xludf.DUMMYFUNCTION("""COMPUTED_VALUE"""),"台中市和平區(梨山、武陵、福壽山農場)")</f>
        <v>台中市和平區(梨山、武陵、福壽山農場)</v>
      </c>
      <c r="M22" s="37"/>
      <c r="N22" s="37"/>
      <c r="O22" s="37"/>
      <c r="P22" s="36"/>
      <c r="Q22" s="52"/>
      <c r="R22" s="49"/>
      <c r="S22" s="49"/>
      <c r="T22" s="49"/>
      <c r="U22" s="49"/>
      <c r="V22" s="49"/>
      <c r="W22" s="49"/>
      <c r="X22" s="49"/>
      <c r="Y22" s="49"/>
    </row>
    <row r="23" spans="1:25" ht="15.75" customHeight="1">
      <c r="A23" s="50" t="str">
        <f ca="1">IFERROR(__xludf.DUMMYFUNCTION("""COMPUTED_VALUE"""),"花蓮縣")</f>
        <v>花蓮縣</v>
      </c>
      <c r="B23" s="51" t="str">
        <f ca="1">IFERROR(__xludf.DUMMYFUNCTION("""COMPUTED_VALUE"""),"壽豐")</f>
        <v>壽豐</v>
      </c>
      <c r="C23" s="51" t="str">
        <f ca="1">IFERROR(__xludf.DUMMYFUNCTION("""COMPUTED_VALUE"""),"鳳林")</f>
        <v>鳳林</v>
      </c>
      <c r="D23" s="51" t="str">
        <f ca="1">IFERROR(__xludf.DUMMYFUNCTION("""COMPUTED_VALUE"""),"光復")</f>
        <v>光復</v>
      </c>
      <c r="E23" s="51" t="str">
        <f ca="1">IFERROR(__xludf.DUMMYFUNCTION("""COMPUTED_VALUE"""),"豐濱")</f>
        <v>豐濱</v>
      </c>
      <c r="F23" s="51" t="str">
        <f ca="1">IFERROR(__xludf.DUMMYFUNCTION("""COMPUTED_VALUE"""),"瑞穗")</f>
        <v>瑞穗</v>
      </c>
      <c r="G23" s="51" t="str">
        <f ca="1">IFERROR(__xludf.DUMMYFUNCTION("""COMPUTED_VALUE"""),"玉里")</f>
        <v>玉里</v>
      </c>
      <c r="H23" s="51" t="str">
        <f ca="1">IFERROR(__xludf.DUMMYFUNCTION("""COMPUTED_VALUE"""),"富里")</f>
        <v>富里</v>
      </c>
      <c r="I23" s="52"/>
      <c r="J23" s="51" t="str">
        <f ca="1">IFERROR(__xludf.DUMMYFUNCTION("""COMPUTED_VALUE"""),"秀林")</f>
        <v>秀林</v>
      </c>
      <c r="K23" s="51" t="str">
        <f ca="1">IFERROR(__xludf.DUMMYFUNCTION("""COMPUTED_VALUE"""),"萬榮")</f>
        <v>萬榮</v>
      </c>
      <c r="L23" s="51" t="str">
        <f ca="1">IFERROR(__xludf.DUMMYFUNCTION("""COMPUTED_VALUE"""),"卓溪")</f>
        <v>卓溪</v>
      </c>
      <c r="M23" s="52"/>
      <c r="N23" s="52"/>
      <c r="O23" s="52"/>
      <c r="P23" s="52"/>
      <c r="Q23" s="52"/>
      <c r="R23" s="49"/>
      <c r="S23" s="49"/>
      <c r="T23" s="49"/>
      <c r="U23" s="49"/>
      <c r="V23" s="49"/>
      <c r="W23" s="49"/>
      <c r="X23" s="49"/>
      <c r="Y23" s="49"/>
    </row>
    <row r="24" spans="1:25" ht="15.75" customHeight="1">
      <c r="A24" s="39" t="str">
        <f ca="1">IFERROR(__xludf.DUMMYFUNCTION("""COMPUTED_VALUE"""),"台東縣")</f>
        <v>台東縣</v>
      </c>
      <c r="B24" s="51" t="str">
        <f ca="1">IFERROR(__xludf.DUMMYFUNCTION("""COMPUTED_VALUE"""),"台東市")</f>
        <v>台東市</v>
      </c>
      <c r="C24" s="51" t="str">
        <f ca="1">IFERROR(__xludf.DUMMYFUNCTION("""COMPUTED_VALUE"""),"成功")</f>
        <v>成功</v>
      </c>
      <c r="D24" s="51" t="str">
        <f ca="1">IFERROR(__xludf.DUMMYFUNCTION("""COMPUTED_VALUE"""),"長濱")</f>
        <v>長濱</v>
      </c>
      <c r="E24" s="52"/>
      <c r="F24" s="52"/>
      <c r="G24" s="52"/>
      <c r="H24" s="52"/>
      <c r="I24" s="52"/>
      <c r="J24" s="51" t="str">
        <f ca="1">IFERROR(__xludf.DUMMYFUNCTION("""COMPUTED_VALUE"""),"東河")</f>
        <v>東河</v>
      </c>
      <c r="K24" s="51" t="str">
        <f ca="1">IFERROR(__xludf.DUMMYFUNCTION("""COMPUTED_VALUE"""),"池上")</f>
        <v>池上</v>
      </c>
      <c r="L24" s="51" t="str">
        <f ca="1">IFERROR(__xludf.DUMMYFUNCTION("""COMPUTED_VALUE"""),"關山")</f>
        <v>關山</v>
      </c>
      <c r="M24" s="51" t="str">
        <f ca="1">IFERROR(__xludf.DUMMYFUNCTION("""COMPUTED_VALUE"""),"鹿野")</f>
        <v>鹿野</v>
      </c>
      <c r="N24" s="51" t="str">
        <f ca="1">IFERROR(__xludf.DUMMYFUNCTION("""COMPUTED_VALUE"""),"海端")</f>
        <v>海端</v>
      </c>
      <c r="O24" s="51" t="str">
        <f ca="1">IFERROR(__xludf.DUMMYFUNCTION("""COMPUTED_VALUE"""),"延平")</f>
        <v>延平</v>
      </c>
      <c r="P24" s="51" t="str">
        <f ca="1">IFERROR(__xludf.DUMMYFUNCTION("""COMPUTED_VALUE"""),"卑南")</f>
        <v>卑南</v>
      </c>
      <c r="Q24" s="51" t="str">
        <f ca="1">IFERROR(__xludf.DUMMYFUNCTION("""COMPUTED_VALUE"""),"金鋒")</f>
        <v>金鋒</v>
      </c>
      <c r="R24" s="49"/>
      <c r="S24" s="49"/>
      <c r="T24" s="49"/>
      <c r="U24" s="49"/>
      <c r="V24" s="49"/>
      <c r="W24" s="49"/>
      <c r="X24" s="49"/>
      <c r="Y24" s="49"/>
    </row>
    <row r="25" spans="1:25" ht="15.75" customHeight="1">
      <c r="A25" s="38"/>
      <c r="B25" s="52"/>
      <c r="C25" s="52"/>
      <c r="D25" s="52"/>
      <c r="E25" s="52"/>
      <c r="F25" s="52"/>
      <c r="G25" s="52"/>
      <c r="H25" s="52"/>
      <c r="I25" s="52"/>
      <c r="J25" s="51" t="str">
        <f ca="1">IFERROR(__xludf.DUMMYFUNCTION("""COMPUTED_VALUE"""),"達仁")</f>
        <v>達仁</v>
      </c>
      <c r="K25" s="51" t="str">
        <f ca="1">IFERROR(__xludf.DUMMYFUNCTION("""COMPUTED_VALUE"""),"大武")</f>
        <v>大武</v>
      </c>
      <c r="L25" s="51" t="str">
        <f ca="1">IFERROR(__xludf.DUMMYFUNCTION("""COMPUTED_VALUE"""),"太麻里")</f>
        <v>太麻里</v>
      </c>
      <c r="M25" s="52"/>
      <c r="N25" s="52"/>
      <c r="O25" s="52"/>
      <c r="P25" s="52"/>
      <c r="Q25" s="52"/>
      <c r="R25" s="49"/>
      <c r="S25" s="49"/>
      <c r="T25" s="49"/>
      <c r="U25" s="49"/>
      <c r="V25" s="49"/>
      <c r="W25" s="49"/>
      <c r="X25" s="49"/>
      <c r="Y25" s="49"/>
    </row>
    <row r="26" spans="1:25" ht="15.75" customHeight="1">
      <c r="A26" s="49"/>
      <c r="B26" s="49"/>
      <c r="C26" s="49"/>
      <c r="D26" s="49"/>
      <c r="E26" s="49"/>
      <c r="F26" s="49"/>
      <c r="G26" s="49"/>
      <c r="H26" s="49"/>
      <c r="I26" s="49"/>
      <c r="J26" s="49"/>
      <c r="K26" s="49"/>
      <c r="L26" s="49"/>
      <c r="M26" s="49"/>
      <c r="N26" s="49"/>
      <c r="O26" s="49"/>
      <c r="P26" s="49"/>
      <c r="Q26" s="49"/>
      <c r="R26" s="49"/>
      <c r="S26" s="49"/>
      <c r="T26" s="49"/>
      <c r="U26" s="49"/>
      <c r="V26" s="49"/>
      <c r="W26" s="49"/>
      <c r="X26" s="49"/>
      <c r="Y26" s="49"/>
    </row>
    <row r="27" spans="1:25" ht="15.75" customHeight="1">
      <c r="A27" s="49"/>
      <c r="B27" s="49"/>
      <c r="C27" s="49"/>
      <c r="D27" s="49"/>
      <c r="E27" s="49"/>
      <c r="F27" s="49"/>
      <c r="G27" s="49"/>
      <c r="H27" s="49"/>
      <c r="I27" s="49"/>
      <c r="J27" s="49"/>
      <c r="K27" s="49"/>
      <c r="L27" s="49"/>
      <c r="M27" s="49"/>
      <c r="N27" s="49"/>
      <c r="O27" s="49"/>
      <c r="P27" s="49"/>
      <c r="Q27" s="49"/>
      <c r="R27" s="49"/>
      <c r="S27" s="49"/>
      <c r="T27" s="49"/>
      <c r="U27" s="49"/>
      <c r="V27" s="49"/>
      <c r="W27" s="49"/>
      <c r="X27" s="49"/>
      <c r="Y27" s="49"/>
    </row>
    <row r="28" spans="1:25" ht="15.75" customHeight="1">
      <c r="A28" s="49"/>
      <c r="B28" s="49"/>
      <c r="C28" s="49"/>
      <c r="D28" s="49"/>
      <c r="E28" s="49"/>
      <c r="F28" s="49"/>
      <c r="G28" s="49"/>
      <c r="H28" s="49"/>
      <c r="I28" s="49"/>
      <c r="J28" s="49"/>
      <c r="K28" s="49"/>
      <c r="L28" s="49"/>
      <c r="M28" s="49"/>
      <c r="N28" s="49"/>
      <c r="O28" s="49"/>
      <c r="P28" s="49"/>
      <c r="Q28" s="49"/>
      <c r="R28" s="49"/>
      <c r="S28" s="49"/>
      <c r="T28" s="49"/>
      <c r="U28" s="49"/>
      <c r="V28" s="49"/>
      <c r="W28" s="49"/>
      <c r="X28" s="49"/>
      <c r="Y28" s="49"/>
    </row>
    <row r="29" spans="1:25" ht="15.75" customHeight="1">
      <c r="A29" s="49"/>
      <c r="B29" s="49"/>
      <c r="C29" s="49"/>
      <c r="D29" s="49"/>
      <c r="E29" s="49"/>
      <c r="F29" s="49"/>
      <c r="G29" s="49"/>
      <c r="H29" s="49"/>
      <c r="I29" s="49"/>
      <c r="J29" s="49"/>
      <c r="K29" s="49"/>
      <c r="L29" s="49"/>
      <c r="M29" s="49"/>
      <c r="N29" s="49"/>
      <c r="O29" s="49"/>
      <c r="P29" s="49"/>
      <c r="Q29" s="49"/>
      <c r="R29" s="49"/>
      <c r="S29" s="49"/>
      <c r="T29" s="49"/>
      <c r="U29" s="49"/>
      <c r="V29" s="49"/>
      <c r="W29" s="49"/>
      <c r="X29" s="49"/>
      <c r="Y29" s="49"/>
    </row>
    <row r="30" spans="1:25" ht="15.75" customHeight="1">
      <c r="A30" s="49"/>
      <c r="B30" s="49"/>
      <c r="C30" s="49"/>
      <c r="D30" s="49"/>
      <c r="E30" s="49"/>
      <c r="F30" s="49"/>
      <c r="G30" s="49"/>
      <c r="H30" s="49"/>
      <c r="I30" s="49"/>
      <c r="J30" s="49"/>
      <c r="K30" s="49"/>
      <c r="L30" s="49"/>
      <c r="M30" s="49"/>
      <c r="N30" s="49"/>
      <c r="O30" s="49"/>
      <c r="P30" s="49"/>
      <c r="Q30" s="49"/>
      <c r="R30" s="49"/>
      <c r="S30" s="49"/>
      <c r="T30" s="49"/>
      <c r="U30" s="49"/>
      <c r="V30" s="49"/>
      <c r="W30" s="49"/>
      <c r="X30" s="49"/>
      <c r="Y30" s="49"/>
    </row>
    <row r="31" spans="1:25" ht="15.75" customHeight="1">
      <c r="A31" s="49"/>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5" ht="15.75" customHeight="1">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ht="15.75" customHeight="1">
      <c r="A33" s="49"/>
      <c r="B33" s="49"/>
      <c r="C33" s="49"/>
      <c r="D33" s="49"/>
      <c r="E33" s="49"/>
      <c r="F33" s="49"/>
      <c r="G33" s="49"/>
      <c r="H33" s="49"/>
      <c r="I33" s="49"/>
      <c r="J33" s="49"/>
      <c r="K33" s="49"/>
      <c r="L33" s="49"/>
      <c r="M33" s="49"/>
      <c r="N33" s="49"/>
      <c r="O33" s="49"/>
      <c r="P33" s="49"/>
      <c r="Q33" s="49"/>
      <c r="R33" s="49"/>
      <c r="S33" s="49"/>
      <c r="T33" s="49"/>
      <c r="U33" s="49"/>
      <c r="V33" s="49"/>
      <c r="W33" s="49"/>
      <c r="X33" s="49"/>
      <c r="Y33" s="49"/>
    </row>
    <row r="34" spans="1:25" ht="15.75" customHeight="1">
      <c r="A34" s="49"/>
      <c r="B34" s="49"/>
      <c r="C34" s="49"/>
      <c r="D34" s="49"/>
      <c r="E34" s="49"/>
      <c r="F34" s="49"/>
      <c r="G34" s="49"/>
      <c r="H34" s="49"/>
      <c r="I34" s="49"/>
      <c r="J34" s="49"/>
      <c r="K34" s="49"/>
      <c r="L34" s="49"/>
      <c r="M34" s="49"/>
      <c r="N34" s="49"/>
      <c r="O34" s="49"/>
      <c r="P34" s="49"/>
      <c r="Q34" s="49"/>
      <c r="R34" s="49"/>
      <c r="S34" s="49"/>
      <c r="T34" s="49"/>
      <c r="U34" s="49"/>
      <c r="V34" s="49"/>
      <c r="W34" s="49"/>
      <c r="X34" s="49"/>
      <c r="Y34" s="49"/>
    </row>
    <row r="35" spans="1:25" ht="15.75" customHeight="1">
      <c r="A35" s="49"/>
      <c r="B35" s="49"/>
      <c r="C35" s="49"/>
      <c r="D35" s="49"/>
      <c r="E35" s="49"/>
      <c r="F35" s="49"/>
      <c r="G35" s="49"/>
      <c r="H35" s="49"/>
      <c r="I35" s="49"/>
      <c r="J35" s="49"/>
      <c r="K35" s="49"/>
      <c r="L35" s="49"/>
      <c r="M35" s="49"/>
      <c r="N35" s="49"/>
      <c r="O35" s="49"/>
      <c r="P35" s="49"/>
      <c r="Q35" s="49"/>
      <c r="R35" s="49"/>
      <c r="S35" s="49"/>
      <c r="T35" s="49"/>
      <c r="U35" s="49"/>
      <c r="V35" s="49"/>
      <c r="W35" s="49"/>
      <c r="X35" s="49"/>
      <c r="Y35" s="49"/>
    </row>
    <row r="36" spans="1:25">
      <c r="A36" s="49"/>
      <c r="B36" s="49"/>
      <c r="C36" s="49"/>
      <c r="D36" s="49"/>
      <c r="E36" s="49"/>
      <c r="F36" s="49"/>
      <c r="G36" s="49"/>
      <c r="H36" s="49"/>
      <c r="I36" s="49"/>
      <c r="J36" s="49"/>
      <c r="K36" s="49"/>
      <c r="L36" s="49"/>
      <c r="M36" s="49"/>
      <c r="N36" s="49"/>
      <c r="O36" s="49"/>
      <c r="P36" s="49"/>
      <c r="Q36" s="49"/>
      <c r="R36" s="49"/>
      <c r="S36" s="49"/>
      <c r="T36" s="49"/>
      <c r="U36" s="49"/>
      <c r="V36" s="49"/>
      <c r="W36" s="49"/>
      <c r="X36" s="49"/>
      <c r="Y36" s="49"/>
    </row>
    <row r="37" spans="1:25">
      <c r="A37" s="49"/>
      <c r="B37" s="49"/>
      <c r="C37" s="49"/>
      <c r="D37" s="49"/>
      <c r="E37" s="49"/>
      <c r="F37" s="49"/>
      <c r="G37" s="49"/>
      <c r="H37" s="49"/>
      <c r="I37" s="49"/>
      <c r="J37" s="49"/>
      <c r="K37" s="49"/>
      <c r="L37" s="49"/>
      <c r="M37" s="49"/>
      <c r="N37" s="49"/>
      <c r="O37" s="49"/>
      <c r="P37" s="49"/>
      <c r="Q37" s="49"/>
      <c r="R37" s="49"/>
      <c r="S37" s="49"/>
      <c r="T37" s="49"/>
      <c r="U37" s="49"/>
      <c r="V37" s="49"/>
      <c r="W37" s="49"/>
      <c r="X37" s="49"/>
      <c r="Y37" s="49"/>
    </row>
    <row r="38" spans="1:25">
      <c r="A38" s="49"/>
      <c r="B38" s="49"/>
      <c r="C38" s="49"/>
      <c r="D38" s="49"/>
      <c r="E38" s="49"/>
      <c r="F38" s="49"/>
      <c r="G38" s="49"/>
      <c r="H38" s="49"/>
      <c r="I38" s="49"/>
      <c r="J38" s="49"/>
      <c r="K38" s="49"/>
      <c r="L38" s="49"/>
      <c r="M38" s="49"/>
      <c r="N38" s="49"/>
      <c r="O38" s="49"/>
      <c r="P38" s="49"/>
      <c r="Q38" s="49"/>
      <c r="R38" s="49"/>
      <c r="S38" s="49"/>
      <c r="T38" s="49"/>
      <c r="U38" s="49"/>
      <c r="V38" s="49"/>
      <c r="W38" s="49"/>
      <c r="X38" s="49"/>
      <c r="Y38" s="49"/>
    </row>
    <row r="39" spans="1:25">
      <c r="A39" s="49"/>
      <c r="B39" s="49"/>
      <c r="C39" s="49"/>
      <c r="D39" s="49"/>
      <c r="E39" s="49"/>
      <c r="F39" s="49"/>
      <c r="G39" s="49"/>
      <c r="H39" s="49"/>
      <c r="I39" s="49"/>
      <c r="J39" s="49"/>
      <c r="K39" s="49"/>
      <c r="L39" s="49"/>
      <c r="M39" s="49"/>
      <c r="N39" s="49"/>
      <c r="O39" s="49"/>
      <c r="P39" s="49"/>
      <c r="Q39" s="49"/>
      <c r="R39" s="49"/>
      <c r="S39" s="49"/>
      <c r="T39" s="49"/>
      <c r="U39" s="49"/>
      <c r="V39" s="49"/>
      <c r="W39" s="49"/>
      <c r="X39" s="49"/>
      <c r="Y39" s="49"/>
    </row>
    <row r="40" spans="1:25">
      <c r="A40" s="49"/>
      <c r="B40" s="49"/>
      <c r="C40" s="49"/>
      <c r="D40" s="49"/>
      <c r="E40" s="49"/>
      <c r="F40" s="49"/>
      <c r="G40" s="49"/>
      <c r="H40" s="49"/>
      <c r="I40" s="49"/>
      <c r="J40" s="49"/>
      <c r="K40" s="49"/>
      <c r="L40" s="49"/>
      <c r="M40" s="49"/>
      <c r="N40" s="49"/>
      <c r="O40" s="49"/>
      <c r="P40" s="49"/>
      <c r="Q40" s="49"/>
      <c r="R40" s="49"/>
      <c r="S40" s="49"/>
      <c r="T40" s="49"/>
      <c r="U40" s="49"/>
      <c r="V40" s="49"/>
      <c r="W40" s="49"/>
      <c r="X40" s="49"/>
      <c r="Y40" s="49"/>
    </row>
    <row r="41" spans="1:25">
      <c r="A41" s="49"/>
      <c r="B41" s="49"/>
      <c r="C41" s="49"/>
      <c r="D41" s="49"/>
      <c r="E41" s="49"/>
      <c r="F41" s="49"/>
      <c r="G41" s="49"/>
      <c r="H41" s="49"/>
      <c r="I41" s="49"/>
      <c r="J41" s="49"/>
      <c r="K41" s="49"/>
      <c r="L41" s="49"/>
      <c r="M41" s="49"/>
      <c r="N41" s="49"/>
      <c r="O41" s="49"/>
      <c r="P41" s="49"/>
      <c r="Q41" s="49"/>
      <c r="R41" s="49"/>
      <c r="S41" s="49"/>
      <c r="T41" s="49"/>
      <c r="U41" s="49"/>
      <c r="V41" s="49"/>
      <c r="W41" s="49"/>
      <c r="X41" s="49"/>
      <c r="Y41" s="49"/>
    </row>
    <row r="42" spans="1:25">
      <c r="A42" s="49"/>
      <c r="B42" s="49"/>
      <c r="C42" s="49"/>
      <c r="D42" s="49"/>
      <c r="E42" s="49"/>
      <c r="F42" s="49"/>
      <c r="G42" s="49"/>
      <c r="H42" s="49"/>
      <c r="I42" s="49"/>
      <c r="J42" s="49"/>
      <c r="K42" s="49"/>
      <c r="L42" s="49"/>
      <c r="M42" s="49"/>
      <c r="N42" s="49"/>
      <c r="O42" s="49"/>
      <c r="P42" s="49"/>
      <c r="Q42" s="49"/>
      <c r="R42" s="49"/>
      <c r="S42" s="49"/>
      <c r="T42" s="49"/>
      <c r="U42" s="49"/>
      <c r="V42" s="49"/>
      <c r="W42" s="49"/>
      <c r="X42" s="49"/>
      <c r="Y42" s="49"/>
    </row>
    <row r="43" spans="1:25">
      <c r="A43" s="49"/>
      <c r="B43" s="49"/>
      <c r="C43" s="49"/>
      <c r="D43" s="49"/>
      <c r="E43" s="49"/>
      <c r="F43" s="49"/>
      <c r="G43" s="49"/>
      <c r="H43" s="49"/>
      <c r="I43" s="49"/>
      <c r="J43" s="49"/>
      <c r="K43" s="49"/>
      <c r="L43" s="49"/>
      <c r="M43" s="49"/>
      <c r="N43" s="49"/>
      <c r="O43" s="49"/>
      <c r="P43" s="49"/>
      <c r="Q43" s="49"/>
      <c r="R43" s="49"/>
      <c r="S43" s="49"/>
      <c r="T43" s="49"/>
      <c r="U43" s="49"/>
      <c r="V43" s="49"/>
      <c r="W43" s="49"/>
      <c r="X43" s="49"/>
      <c r="Y43" s="49"/>
    </row>
    <row r="44" spans="1:25">
      <c r="A44" s="49"/>
      <c r="B44" s="49"/>
      <c r="C44" s="49"/>
      <c r="D44" s="49"/>
      <c r="E44" s="49"/>
      <c r="F44" s="49"/>
      <c r="G44" s="49"/>
      <c r="H44" s="49"/>
      <c r="I44" s="49"/>
      <c r="J44" s="49"/>
      <c r="K44" s="49"/>
      <c r="L44" s="49"/>
      <c r="M44" s="49"/>
      <c r="N44" s="49"/>
      <c r="O44" s="49"/>
      <c r="P44" s="49"/>
      <c r="Q44" s="49"/>
      <c r="R44" s="49"/>
      <c r="S44" s="49"/>
      <c r="T44" s="49"/>
      <c r="U44" s="49"/>
      <c r="V44" s="49"/>
      <c r="W44" s="49"/>
      <c r="X44" s="49"/>
      <c r="Y44" s="49"/>
    </row>
    <row r="45" spans="1:25">
      <c r="A45" s="49"/>
      <c r="B45" s="49"/>
      <c r="C45" s="49"/>
      <c r="D45" s="49"/>
      <c r="E45" s="49"/>
      <c r="F45" s="49"/>
      <c r="G45" s="49"/>
      <c r="H45" s="49"/>
      <c r="I45" s="49"/>
      <c r="J45" s="49"/>
      <c r="K45" s="49"/>
      <c r="L45" s="49"/>
      <c r="M45" s="49"/>
      <c r="N45" s="49"/>
      <c r="O45" s="49"/>
      <c r="P45" s="49"/>
      <c r="Q45" s="49"/>
      <c r="R45" s="49"/>
      <c r="S45" s="49"/>
      <c r="T45" s="49"/>
      <c r="U45" s="49"/>
      <c r="V45" s="49"/>
      <c r="W45" s="49"/>
      <c r="X45" s="49"/>
      <c r="Y45" s="49"/>
    </row>
    <row r="46" spans="1:25">
      <c r="A46" s="49"/>
      <c r="B46" s="49"/>
      <c r="C46" s="49"/>
      <c r="D46" s="49"/>
      <c r="E46" s="49"/>
      <c r="F46" s="49"/>
      <c r="G46" s="49"/>
      <c r="H46" s="49"/>
      <c r="I46" s="49"/>
      <c r="J46" s="49"/>
      <c r="K46" s="49"/>
      <c r="L46" s="49"/>
      <c r="M46" s="49"/>
      <c r="N46" s="49"/>
      <c r="O46" s="49"/>
      <c r="P46" s="49"/>
      <c r="Q46" s="49"/>
      <c r="R46" s="49"/>
      <c r="S46" s="49"/>
      <c r="T46" s="49"/>
      <c r="U46" s="49"/>
      <c r="V46" s="49"/>
      <c r="W46" s="49"/>
      <c r="X46" s="49"/>
      <c r="Y46" s="49"/>
    </row>
    <row r="47" spans="1:25">
      <c r="A47" s="49"/>
      <c r="B47" s="49"/>
      <c r="C47" s="49"/>
      <c r="D47" s="49"/>
      <c r="E47" s="49"/>
      <c r="F47" s="49"/>
      <c r="G47" s="49"/>
      <c r="H47" s="49"/>
      <c r="I47" s="49"/>
      <c r="J47" s="49"/>
      <c r="K47" s="49"/>
      <c r="L47" s="49"/>
      <c r="M47" s="49"/>
      <c r="N47" s="49"/>
      <c r="O47" s="49"/>
      <c r="P47" s="49"/>
      <c r="Q47" s="49"/>
      <c r="R47" s="49"/>
      <c r="S47" s="49"/>
      <c r="T47" s="49"/>
      <c r="U47" s="49"/>
      <c r="V47" s="49"/>
      <c r="W47" s="49"/>
      <c r="X47" s="49"/>
      <c r="Y47" s="49"/>
    </row>
    <row r="48" spans="1:25">
      <c r="A48" s="49"/>
      <c r="B48" s="49"/>
      <c r="C48" s="49"/>
      <c r="D48" s="49"/>
      <c r="E48" s="49"/>
      <c r="F48" s="49"/>
      <c r="G48" s="49"/>
      <c r="H48" s="49"/>
      <c r="I48" s="49"/>
      <c r="J48" s="49"/>
      <c r="K48" s="49"/>
      <c r="L48" s="49"/>
      <c r="M48" s="49"/>
      <c r="N48" s="49"/>
      <c r="O48" s="49"/>
      <c r="P48" s="49"/>
      <c r="Q48" s="49"/>
      <c r="R48" s="49"/>
      <c r="S48" s="49"/>
      <c r="T48" s="49"/>
      <c r="U48" s="49"/>
      <c r="V48" s="49"/>
      <c r="W48" s="49"/>
      <c r="X48" s="49"/>
      <c r="Y48" s="49"/>
    </row>
    <row r="49" spans="1:25">
      <c r="A49" s="49"/>
      <c r="B49" s="49"/>
      <c r="C49" s="49"/>
      <c r="D49" s="49"/>
      <c r="E49" s="49"/>
      <c r="F49" s="49"/>
      <c r="G49" s="49"/>
      <c r="H49" s="49"/>
      <c r="I49" s="49"/>
      <c r="J49" s="49"/>
      <c r="K49" s="49"/>
      <c r="L49" s="49"/>
      <c r="M49" s="49"/>
      <c r="N49" s="49"/>
      <c r="O49" s="49"/>
      <c r="P49" s="49"/>
      <c r="Q49" s="49"/>
      <c r="R49" s="49"/>
      <c r="S49" s="49"/>
      <c r="T49" s="49"/>
      <c r="U49" s="49"/>
      <c r="V49" s="49"/>
      <c r="W49" s="49"/>
      <c r="X49" s="49"/>
      <c r="Y49" s="49"/>
    </row>
    <row r="50" spans="1:25">
      <c r="A50" s="49"/>
      <c r="B50" s="49"/>
      <c r="C50" s="49"/>
      <c r="D50" s="49"/>
      <c r="E50" s="49"/>
      <c r="F50" s="49"/>
      <c r="G50" s="49"/>
      <c r="H50" s="49"/>
      <c r="I50" s="49"/>
      <c r="J50" s="49"/>
      <c r="K50" s="49"/>
      <c r="L50" s="49"/>
      <c r="M50" s="49"/>
      <c r="N50" s="49"/>
      <c r="O50" s="49"/>
      <c r="P50" s="49"/>
      <c r="Q50" s="49"/>
      <c r="R50" s="49"/>
      <c r="S50" s="49"/>
      <c r="T50" s="49"/>
      <c r="U50" s="49"/>
      <c r="V50" s="49"/>
      <c r="W50" s="49"/>
      <c r="X50" s="49"/>
      <c r="Y50" s="49"/>
    </row>
    <row r="51" spans="1:25">
      <c r="A51" s="49"/>
      <c r="B51" s="49"/>
      <c r="C51" s="49"/>
      <c r="D51" s="49"/>
      <c r="E51" s="49"/>
      <c r="F51" s="49"/>
      <c r="G51" s="49"/>
      <c r="H51" s="49"/>
      <c r="I51" s="49"/>
      <c r="J51" s="49"/>
      <c r="K51" s="49"/>
      <c r="L51" s="49"/>
      <c r="M51" s="49"/>
      <c r="N51" s="49"/>
      <c r="O51" s="49"/>
      <c r="P51" s="49"/>
      <c r="Q51" s="49"/>
      <c r="R51" s="49"/>
      <c r="S51" s="49"/>
      <c r="T51" s="49"/>
      <c r="U51" s="49"/>
      <c r="V51" s="49"/>
      <c r="W51" s="49"/>
      <c r="X51" s="49"/>
      <c r="Y51" s="49"/>
    </row>
    <row r="52" spans="1:25">
      <c r="A52" s="49"/>
      <c r="B52" s="49"/>
      <c r="C52" s="49"/>
      <c r="D52" s="49"/>
      <c r="E52" s="49"/>
      <c r="F52" s="49"/>
      <c r="G52" s="49"/>
      <c r="H52" s="49"/>
      <c r="I52" s="49"/>
      <c r="J52" s="49"/>
      <c r="K52" s="49"/>
      <c r="L52" s="49"/>
      <c r="M52" s="49"/>
      <c r="N52" s="49"/>
      <c r="O52" s="49"/>
      <c r="P52" s="49"/>
      <c r="Q52" s="49"/>
      <c r="R52" s="49"/>
      <c r="S52" s="49"/>
      <c r="T52" s="49"/>
      <c r="U52" s="49"/>
      <c r="V52" s="49"/>
      <c r="W52" s="49"/>
      <c r="X52" s="49"/>
      <c r="Y52" s="49"/>
    </row>
    <row r="53" spans="1:25">
      <c r="A53" s="49"/>
      <c r="B53" s="49"/>
      <c r="C53" s="49"/>
      <c r="D53" s="49"/>
      <c r="E53" s="49"/>
      <c r="F53" s="49"/>
      <c r="G53" s="49"/>
      <c r="H53" s="49"/>
      <c r="I53" s="49"/>
      <c r="J53" s="49"/>
      <c r="K53" s="49"/>
      <c r="L53" s="49"/>
      <c r="M53" s="49"/>
      <c r="N53" s="49"/>
      <c r="O53" s="49"/>
      <c r="P53" s="49"/>
      <c r="Q53" s="49"/>
      <c r="R53" s="49"/>
      <c r="S53" s="49"/>
      <c r="T53" s="49"/>
      <c r="U53" s="49"/>
      <c r="V53" s="49"/>
      <c r="W53" s="49"/>
      <c r="X53" s="49"/>
      <c r="Y53" s="49"/>
    </row>
    <row r="54" spans="1:25">
      <c r="A54" s="49"/>
      <c r="B54" s="49"/>
      <c r="C54" s="49"/>
      <c r="D54" s="49"/>
      <c r="E54" s="49"/>
      <c r="F54" s="49"/>
      <c r="G54" s="49"/>
      <c r="H54" s="49"/>
      <c r="I54" s="49"/>
      <c r="J54" s="49"/>
      <c r="K54" s="49"/>
      <c r="L54" s="49"/>
      <c r="M54" s="49"/>
      <c r="N54" s="49"/>
      <c r="O54" s="49"/>
      <c r="P54" s="49"/>
      <c r="Q54" s="49"/>
      <c r="R54" s="49"/>
      <c r="S54" s="49"/>
      <c r="T54" s="49"/>
      <c r="U54" s="49"/>
      <c r="V54" s="49"/>
      <c r="W54" s="49"/>
      <c r="X54" s="49"/>
      <c r="Y54" s="49"/>
    </row>
    <row r="55" spans="1:25">
      <c r="A55" s="49"/>
      <c r="B55" s="49"/>
      <c r="C55" s="49"/>
      <c r="D55" s="49"/>
      <c r="E55" s="49"/>
      <c r="F55" s="49"/>
      <c r="G55" s="49"/>
      <c r="H55" s="49"/>
      <c r="I55" s="49"/>
      <c r="J55" s="49"/>
      <c r="K55" s="49"/>
      <c r="L55" s="49"/>
      <c r="M55" s="49"/>
      <c r="N55" s="49"/>
      <c r="O55" s="49"/>
      <c r="P55" s="49"/>
      <c r="Q55" s="49"/>
      <c r="R55" s="49"/>
      <c r="S55" s="49"/>
      <c r="T55" s="49"/>
      <c r="U55" s="49"/>
      <c r="V55" s="49"/>
      <c r="W55" s="49"/>
      <c r="X55" s="49"/>
      <c r="Y55" s="49"/>
    </row>
    <row r="56" spans="1:25">
      <c r="A56" s="49"/>
      <c r="B56" s="49"/>
      <c r="C56" s="49"/>
      <c r="D56" s="49"/>
      <c r="E56" s="49"/>
      <c r="F56" s="49"/>
      <c r="G56" s="49"/>
      <c r="H56" s="49"/>
      <c r="I56" s="49"/>
      <c r="J56" s="49"/>
      <c r="K56" s="49"/>
      <c r="L56" s="49"/>
      <c r="M56" s="49"/>
      <c r="N56" s="49"/>
      <c r="O56" s="49"/>
      <c r="P56" s="49"/>
      <c r="Q56" s="49"/>
      <c r="R56" s="49"/>
      <c r="S56" s="49"/>
      <c r="T56" s="49"/>
      <c r="U56" s="49"/>
      <c r="V56" s="49"/>
      <c r="W56" s="49"/>
      <c r="X56" s="49"/>
      <c r="Y56" s="49"/>
    </row>
    <row r="57" spans="1:25">
      <c r="A57" s="49"/>
      <c r="B57" s="49"/>
      <c r="C57" s="49"/>
      <c r="D57" s="49"/>
      <c r="E57" s="49"/>
      <c r="F57" s="49"/>
      <c r="G57" s="49"/>
      <c r="H57" s="49"/>
      <c r="I57" s="49"/>
      <c r="J57" s="49"/>
      <c r="K57" s="49"/>
      <c r="L57" s="49"/>
      <c r="M57" s="49"/>
      <c r="N57" s="49"/>
      <c r="O57" s="49"/>
      <c r="P57" s="49"/>
      <c r="Q57" s="49"/>
      <c r="R57" s="49"/>
      <c r="S57" s="49"/>
      <c r="T57" s="49"/>
      <c r="U57" s="49"/>
      <c r="V57" s="49"/>
      <c r="W57" s="49"/>
      <c r="X57" s="49"/>
      <c r="Y57" s="49"/>
    </row>
    <row r="58" spans="1:25">
      <c r="A58" s="49"/>
      <c r="B58" s="49"/>
      <c r="C58" s="49"/>
      <c r="D58" s="49"/>
      <c r="E58" s="49"/>
      <c r="F58" s="49"/>
      <c r="G58" s="49"/>
      <c r="H58" s="49"/>
      <c r="I58" s="49"/>
      <c r="J58" s="49"/>
      <c r="K58" s="49"/>
      <c r="L58" s="49"/>
      <c r="M58" s="49"/>
      <c r="N58" s="49"/>
      <c r="O58" s="49"/>
      <c r="P58" s="49"/>
      <c r="Q58" s="49"/>
      <c r="R58" s="49"/>
      <c r="S58" s="49"/>
      <c r="T58" s="49"/>
      <c r="U58" s="49"/>
      <c r="V58" s="49"/>
      <c r="W58" s="49"/>
      <c r="X58" s="49"/>
      <c r="Y58" s="49"/>
    </row>
    <row r="59" spans="1:25">
      <c r="A59" s="49"/>
      <c r="B59" s="49"/>
      <c r="C59" s="49"/>
      <c r="D59" s="49"/>
      <c r="E59" s="49"/>
      <c r="F59" s="49"/>
      <c r="G59" s="49"/>
      <c r="H59" s="49"/>
      <c r="I59" s="49"/>
      <c r="J59" s="49"/>
      <c r="K59" s="49"/>
      <c r="L59" s="49"/>
      <c r="M59" s="49"/>
      <c r="N59" s="49"/>
      <c r="O59" s="49"/>
      <c r="P59" s="49"/>
      <c r="Q59" s="49"/>
      <c r="R59" s="49"/>
      <c r="S59" s="49"/>
      <c r="T59" s="49"/>
      <c r="U59" s="49"/>
      <c r="V59" s="49"/>
      <c r="W59" s="49"/>
      <c r="X59" s="49"/>
      <c r="Y59" s="49"/>
    </row>
    <row r="60" spans="1:25">
      <c r="A60" s="49"/>
      <c r="B60" s="49"/>
      <c r="C60" s="49"/>
      <c r="D60" s="49"/>
      <c r="E60" s="49"/>
      <c r="F60" s="49"/>
      <c r="G60" s="49"/>
      <c r="H60" s="49"/>
      <c r="I60" s="49"/>
      <c r="J60" s="49"/>
      <c r="K60" s="49"/>
      <c r="L60" s="49"/>
      <c r="M60" s="49"/>
      <c r="N60" s="49"/>
      <c r="O60" s="49"/>
      <c r="P60" s="49"/>
      <c r="Q60" s="49"/>
      <c r="R60" s="49"/>
      <c r="S60" s="49"/>
      <c r="T60" s="49"/>
      <c r="U60" s="49"/>
      <c r="V60" s="49"/>
      <c r="W60" s="49"/>
      <c r="X60" s="49"/>
      <c r="Y60" s="49"/>
    </row>
    <row r="61" spans="1:25">
      <c r="A61" s="49"/>
      <c r="B61" s="49"/>
      <c r="C61" s="49"/>
      <c r="D61" s="49"/>
      <c r="E61" s="49"/>
      <c r="F61" s="49"/>
      <c r="G61" s="49"/>
      <c r="H61" s="49"/>
      <c r="I61" s="49"/>
      <c r="J61" s="49"/>
      <c r="K61" s="49"/>
      <c r="L61" s="49"/>
      <c r="M61" s="49"/>
      <c r="N61" s="49"/>
      <c r="O61" s="49"/>
      <c r="P61" s="49"/>
      <c r="Q61" s="49"/>
      <c r="R61" s="49"/>
      <c r="S61" s="49"/>
      <c r="T61" s="49"/>
      <c r="U61" s="49"/>
      <c r="V61" s="49"/>
      <c r="W61" s="49"/>
      <c r="X61" s="49"/>
      <c r="Y61" s="49"/>
    </row>
    <row r="62" spans="1:25">
      <c r="A62" s="49"/>
      <c r="B62" s="49"/>
      <c r="C62" s="49"/>
      <c r="D62" s="49"/>
      <c r="E62" s="49"/>
      <c r="F62" s="49"/>
      <c r="G62" s="49"/>
      <c r="H62" s="49"/>
      <c r="I62" s="49"/>
      <c r="J62" s="49"/>
      <c r="K62" s="49"/>
      <c r="L62" s="49"/>
      <c r="M62" s="49"/>
      <c r="N62" s="49"/>
      <c r="O62" s="49"/>
      <c r="P62" s="49"/>
      <c r="Q62" s="49"/>
      <c r="R62" s="49"/>
      <c r="S62" s="49"/>
      <c r="T62" s="49"/>
      <c r="U62" s="49"/>
      <c r="V62" s="49"/>
      <c r="W62" s="49"/>
      <c r="X62" s="49"/>
      <c r="Y62" s="49"/>
    </row>
    <row r="63" spans="1:25">
      <c r="A63" s="49"/>
      <c r="B63" s="49"/>
      <c r="C63" s="49"/>
      <c r="D63" s="49"/>
      <c r="E63" s="49"/>
      <c r="F63" s="49"/>
      <c r="G63" s="49"/>
      <c r="H63" s="49"/>
      <c r="I63" s="49"/>
      <c r="J63" s="49"/>
      <c r="K63" s="49"/>
      <c r="L63" s="49"/>
      <c r="M63" s="49"/>
      <c r="N63" s="49"/>
      <c r="O63" s="49"/>
      <c r="P63" s="49"/>
      <c r="Q63" s="49"/>
      <c r="R63" s="49"/>
      <c r="S63" s="49"/>
      <c r="T63" s="49"/>
      <c r="U63" s="49"/>
      <c r="V63" s="49"/>
      <c r="W63" s="49"/>
      <c r="X63" s="49"/>
      <c r="Y63" s="49"/>
    </row>
    <row r="64" spans="1:25">
      <c r="A64" s="49"/>
      <c r="B64" s="49"/>
      <c r="C64" s="49"/>
      <c r="D64" s="49"/>
      <c r="E64" s="49"/>
      <c r="F64" s="49"/>
      <c r="G64" s="49"/>
      <c r="H64" s="49"/>
      <c r="I64" s="49"/>
      <c r="J64" s="49"/>
      <c r="K64" s="49"/>
      <c r="L64" s="49"/>
      <c r="M64" s="49"/>
      <c r="N64" s="49"/>
      <c r="O64" s="49"/>
      <c r="P64" s="49"/>
      <c r="Q64" s="49"/>
      <c r="R64" s="49"/>
      <c r="S64" s="49"/>
      <c r="T64" s="49"/>
      <c r="U64" s="49"/>
      <c r="V64" s="49"/>
      <c r="W64" s="49"/>
      <c r="X64" s="49"/>
      <c r="Y64" s="49"/>
    </row>
    <row r="65" spans="1:25">
      <c r="A65" s="49"/>
      <c r="B65" s="49"/>
      <c r="C65" s="49"/>
      <c r="D65" s="49"/>
      <c r="E65" s="49"/>
      <c r="F65" s="49"/>
      <c r="G65" s="49"/>
      <c r="H65" s="49"/>
      <c r="I65" s="49"/>
      <c r="J65" s="49"/>
      <c r="K65" s="49"/>
      <c r="L65" s="49"/>
      <c r="M65" s="49"/>
      <c r="N65" s="49"/>
      <c r="O65" s="49"/>
      <c r="P65" s="49"/>
      <c r="Q65" s="49"/>
      <c r="R65" s="49"/>
      <c r="S65" s="49"/>
      <c r="T65" s="49"/>
      <c r="U65" s="49"/>
      <c r="V65" s="49"/>
      <c r="W65" s="49"/>
      <c r="X65" s="49"/>
      <c r="Y65" s="49"/>
    </row>
    <row r="66" spans="1:25">
      <c r="A66" s="49"/>
      <c r="B66" s="49"/>
      <c r="C66" s="49"/>
      <c r="D66" s="49"/>
      <c r="E66" s="49"/>
      <c r="F66" s="49"/>
      <c r="G66" s="49"/>
      <c r="H66" s="49"/>
      <c r="I66" s="49"/>
      <c r="J66" s="49"/>
      <c r="K66" s="49"/>
      <c r="L66" s="49"/>
      <c r="M66" s="49"/>
      <c r="N66" s="49"/>
      <c r="O66" s="49"/>
      <c r="P66" s="49"/>
      <c r="Q66" s="49"/>
      <c r="R66" s="49"/>
      <c r="S66" s="49"/>
      <c r="T66" s="49"/>
      <c r="U66" s="49"/>
      <c r="V66" s="49"/>
      <c r="W66" s="49"/>
      <c r="X66" s="49"/>
      <c r="Y66" s="49"/>
    </row>
    <row r="67" spans="1:25">
      <c r="A67" s="49"/>
      <c r="B67" s="49"/>
      <c r="C67" s="49"/>
      <c r="D67" s="49"/>
      <c r="E67" s="49"/>
      <c r="F67" s="49"/>
      <c r="G67" s="49"/>
      <c r="H67" s="49"/>
      <c r="I67" s="49"/>
      <c r="J67" s="49"/>
      <c r="K67" s="49"/>
      <c r="L67" s="49"/>
      <c r="M67" s="49"/>
      <c r="N67" s="49"/>
      <c r="O67" s="49"/>
      <c r="P67" s="49"/>
      <c r="Q67" s="49"/>
      <c r="R67" s="49"/>
      <c r="S67" s="49"/>
      <c r="T67" s="49"/>
      <c r="U67" s="49"/>
      <c r="V67" s="49"/>
      <c r="W67" s="49"/>
      <c r="X67" s="49"/>
      <c r="Y67" s="49"/>
    </row>
    <row r="68" spans="1:25">
      <c r="A68" s="49"/>
      <c r="B68" s="49"/>
      <c r="C68" s="49"/>
      <c r="D68" s="49"/>
      <c r="E68" s="49"/>
      <c r="F68" s="49"/>
      <c r="G68" s="49"/>
      <c r="H68" s="49"/>
      <c r="I68" s="49"/>
      <c r="J68" s="49"/>
      <c r="K68" s="49"/>
      <c r="L68" s="49"/>
      <c r="M68" s="49"/>
      <c r="N68" s="49"/>
      <c r="O68" s="49"/>
      <c r="P68" s="49"/>
      <c r="Q68" s="49"/>
      <c r="R68" s="49"/>
      <c r="S68" s="49"/>
      <c r="T68" s="49"/>
      <c r="U68" s="49"/>
      <c r="V68" s="49"/>
      <c r="W68" s="49"/>
      <c r="X68" s="49"/>
      <c r="Y68" s="49"/>
    </row>
    <row r="69" spans="1:25">
      <c r="A69" s="49"/>
      <c r="B69" s="49"/>
      <c r="C69" s="49"/>
      <c r="D69" s="49"/>
      <c r="E69" s="49"/>
      <c r="F69" s="49"/>
      <c r="G69" s="49"/>
      <c r="H69" s="49"/>
      <c r="I69" s="49"/>
      <c r="J69" s="49"/>
      <c r="K69" s="49"/>
      <c r="L69" s="49"/>
      <c r="M69" s="49"/>
      <c r="N69" s="49"/>
      <c r="O69" s="49"/>
      <c r="P69" s="49"/>
      <c r="Q69" s="49"/>
      <c r="R69" s="49"/>
      <c r="S69" s="49"/>
      <c r="T69" s="49"/>
      <c r="U69" s="49"/>
      <c r="V69" s="49"/>
      <c r="W69" s="49"/>
      <c r="X69" s="49"/>
      <c r="Y69" s="49"/>
    </row>
    <row r="70" spans="1:25">
      <c r="A70" s="49"/>
      <c r="B70" s="49"/>
      <c r="C70" s="49"/>
      <c r="D70" s="49"/>
      <c r="E70" s="49"/>
      <c r="F70" s="49"/>
      <c r="G70" s="49"/>
      <c r="H70" s="49"/>
      <c r="I70" s="49"/>
      <c r="J70" s="49"/>
      <c r="K70" s="49"/>
      <c r="L70" s="49"/>
      <c r="M70" s="49"/>
      <c r="N70" s="49"/>
      <c r="O70" s="49"/>
      <c r="P70" s="49"/>
      <c r="Q70" s="49"/>
      <c r="R70" s="49"/>
      <c r="S70" s="49"/>
      <c r="T70" s="49"/>
      <c r="U70" s="49"/>
      <c r="V70" s="49"/>
      <c r="W70" s="49"/>
      <c r="X70" s="49"/>
      <c r="Y70" s="49"/>
    </row>
    <row r="71" spans="1:25">
      <c r="A71" s="49"/>
      <c r="B71" s="49"/>
      <c r="C71" s="49"/>
      <c r="D71" s="49"/>
      <c r="E71" s="49"/>
      <c r="F71" s="49"/>
      <c r="G71" s="49"/>
      <c r="H71" s="49"/>
      <c r="I71" s="49"/>
      <c r="J71" s="49"/>
      <c r="K71" s="49"/>
      <c r="L71" s="49"/>
      <c r="M71" s="49"/>
      <c r="N71" s="49"/>
      <c r="O71" s="49"/>
      <c r="P71" s="49"/>
      <c r="Q71" s="49"/>
      <c r="R71" s="49"/>
      <c r="S71" s="49"/>
      <c r="T71" s="49"/>
      <c r="U71" s="49"/>
      <c r="V71" s="49"/>
      <c r="W71" s="49"/>
      <c r="X71" s="49"/>
      <c r="Y71" s="49"/>
    </row>
    <row r="72" spans="1:25">
      <c r="A72" s="49"/>
      <c r="B72" s="49"/>
      <c r="C72" s="49"/>
      <c r="D72" s="49"/>
      <c r="E72" s="49"/>
      <c r="F72" s="49"/>
      <c r="G72" s="49"/>
      <c r="H72" s="49"/>
      <c r="I72" s="49"/>
      <c r="J72" s="49"/>
      <c r="K72" s="49"/>
      <c r="L72" s="49"/>
      <c r="M72" s="49"/>
      <c r="N72" s="49"/>
      <c r="O72" s="49"/>
      <c r="P72" s="49"/>
      <c r="Q72" s="49"/>
      <c r="R72" s="49"/>
      <c r="S72" s="49"/>
      <c r="T72" s="49"/>
      <c r="U72" s="49"/>
      <c r="V72" s="49"/>
      <c r="W72" s="49"/>
      <c r="X72" s="49"/>
      <c r="Y72" s="49"/>
    </row>
    <row r="73" spans="1:25">
      <c r="A73" s="49"/>
      <c r="B73" s="49"/>
      <c r="C73" s="49"/>
      <c r="D73" s="49"/>
      <c r="E73" s="49"/>
      <c r="F73" s="49"/>
      <c r="G73" s="49"/>
      <c r="H73" s="49"/>
      <c r="I73" s="49"/>
      <c r="J73" s="49"/>
      <c r="K73" s="49"/>
      <c r="L73" s="49"/>
      <c r="M73" s="49"/>
      <c r="N73" s="49"/>
      <c r="O73" s="49"/>
      <c r="P73" s="49"/>
      <c r="Q73" s="49"/>
      <c r="R73" s="49"/>
      <c r="S73" s="49"/>
      <c r="T73" s="49"/>
      <c r="U73" s="49"/>
      <c r="V73" s="49"/>
      <c r="W73" s="49"/>
      <c r="X73" s="49"/>
      <c r="Y73" s="49"/>
    </row>
    <row r="74" spans="1:25">
      <c r="A74" s="49"/>
      <c r="B74" s="49"/>
      <c r="C74" s="49"/>
      <c r="D74" s="49"/>
      <c r="E74" s="49"/>
      <c r="F74" s="49"/>
      <c r="G74" s="49"/>
      <c r="H74" s="49"/>
      <c r="I74" s="49"/>
      <c r="J74" s="49"/>
      <c r="K74" s="49"/>
      <c r="L74" s="49"/>
      <c r="M74" s="49"/>
      <c r="N74" s="49"/>
      <c r="O74" s="49"/>
      <c r="P74" s="49"/>
      <c r="Q74" s="49"/>
      <c r="R74" s="49"/>
      <c r="S74" s="49"/>
      <c r="T74" s="49"/>
      <c r="U74" s="49"/>
      <c r="V74" s="49"/>
      <c r="W74" s="49"/>
      <c r="X74" s="49"/>
      <c r="Y74" s="49"/>
    </row>
    <row r="75" spans="1:25">
      <c r="A75" s="49"/>
      <c r="B75" s="49"/>
      <c r="C75" s="49"/>
      <c r="D75" s="49"/>
      <c r="E75" s="49"/>
      <c r="F75" s="49"/>
      <c r="G75" s="49"/>
      <c r="H75" s="49"/>
      <c r="I75" s="49"/>
      <c r="J75" s="49"/>
      <c r="K75" s="49"/>
      <c r="L75" s="49"/>
      <c r="M75" s="49"/>
      <c r="N75" s="49"/>
      <c r="O75" s="49"/>
      <c r="P75" s="49"/>
      <c r="Q75" s="49"/>
      <c r="R75" s="49"/>
      <c r="S75" s="49"/>
      <c r="T75" s="49"/>
      <c r="U75" s="49"/>
      <c r="V75" s="49"/>
      <c r="W75" s="49"/>
      <c r="X75" s="49"/>
      <c r="Y75" s="49"/>
    </row>
    <row r="76" spans="1:25">
      <c r="A76" s="49"/>
      <c r="B76" s="49"/>
      <c r="C76" s="49"/>
      <c r="D76" s="49"/>
      <c r="E76" s="49"/>
      <c r="F76" s="49"/>
      <c r="G76" s="49"/>
      <c r="H76" s="49"/>
      <c r="I76" s="49"/>
      <c r="J76" s="49"/>
      <c r="K76" s="49"/>
      <c r="L76" s="49"/>
      <c r="M76" s="49"/>
      <c r="N76" s="49"/>
      <c r="O76" s="49"/>
      <c r="P76" s="49"/>
      <c r="Q76" s="49"/>
      <c r="R76" s="49"/>
      <c r="S76" s="49"/>
      <c r="T76" s="49"/>
      <c r="U76" s="49"/>
      <c r="V76" s="49"/>
      <c r="W76" s="49"/>
      <c r="X76" s="49"/>
      <c r="Y76" s="49"/>
    </row>
    <row r="77" spans="1:25">
      <c r="A77" s="49"/>
      <c r="B77" s="49"/>
      <c r="C77" s="49"/>
      <c r="D77" s="49"/>
      <c r="E77" s="49"/>
      <c r="F77" s="49"/>
      <c r="G77" s="49"/>
      <c r="H77" s="49"/>
      <c r="I77" s="49"/>
      <c r="J77" s="49"/>
      <c r="K77" s="49"/>
      <c r="L77" s="49"/>
      <c r="M77" s="49"/>
      <c r="N77" s="49"/>
      <c r="O77" s="49"/>
      <c r="P77" s="49"/>
      <c r="Q77" s="49"/>
      <c r="R77" s="49"/>
      <c r="S77" s="49"/>
      <c r="T77" s="49"/>
      <c r="U77" s="49"/>
      <c r="V77" s="49"/>
      <c r="W77" s="49"/>
      <c r="X77" s="49"/>
      <c r="Y77" s="49"/>
    </row>
    <row r="78" spans="1:25">
      <c r="A78" s="49"/>
      <c r="B78" s="49"/>
      <c r="C78" s="49"/>
      <c r="D78" s="49"/>
      <c r="E78" s="49"/>
      <c r="F78" s="49"/>
      <c r="G78" s="49"/>
      <c r="H78" s="49"/>
      <c r="I78" s="49"/>
      <c r="J78" s="49"/>
      <c r="K78" s="49"/>
      <c r="L78" s="49"/>
      <c r="M78" s="49"/>
      <c r="N78" s="49"/>
      <c r="O78" s="49"/>
      <c r="P78" s="49"/>
      <c r="Q78" s="49"/>
      <c r="R78" s="49"/>
      <c r="S78" s="49"/>
      <c r="T78" s="49"/>
      <c r="U78" s="49"/>
      <c r="V78" s="49"/>
      <c r="W78" s="49"/>
      <c r="X78" s="49"/>
      <c r="Y78" s="49"/>
    </row>
    <row r="79" spans="1:25">
      <c r="A79" s="49"/>
      <c r="B79" s="49"/>
      <c r="C79" s="49"/>
      <c r="D79" s="49"/>
      <c r="E79" s="49"/>
      <c r="F79" s="49"/>
      <c r="G79" s="49"/>
      <c r="H79" s="49"/>
      <c r="I79" s="49"/>
      <c r="J79" s="49"/>
      <c r="K79" s="49"/>
      <c r="L79" s="49"/>
      <c r="M79" s="49"/>
      <c r="N79" s="49"/>
      <c r="O79" s="49"/>
      <c r="P79" s="49"/>
      <c r="Q79" s="49"/>
      <c r="R79" s="49"/>
      <c r="S79" s="49"/>
      <c r="T79" s="49"/>
      <c r="U79" s="49"/>
      <c r="V79" s="49"/>
      <c r="W79" s="49"/>
      <c r="X79" s="49"/>
      <c r="Y79" s="49"/>
    </row>
    <row r="80" spans="1:25">
      <c r="A80" s="49"/>
      <c r="B80" s="49"/>
      <c r="C80" s="49"/>
      <c r="D80" s="49"/>
      <c r="E80" s="49"/>
      <c r="F80" s="49"/>
      <c r="G80" s="49"/>
      <c r="H80" s="49"/>
      <c r="I80" s="49"/>
      <c r="J80" s="49"/>
      <c r="K80" s="49"/>
      <c r="L80" s="49"/>
      <c r="M80" s="49"/>
      <c r="N80" s="49"/>
      <c r="O80" s="49"/>
      <c r="P80" s="49"/>
      <c r="Q80" s="49"/>
      <c r="R80" s="49"/>
      <c r="S80" s="49"/>
      <c r="T80" s="49"/>
      <c r="U80" s="49"/>
      <c r="V80" s="49"/>
      <c r="W80" s="49"/>
      <c r="X80" s="49"/>
      <c r="Y80" s="49"/>
    </row>
    <row r="81" spans="1:25">
      <c r="A81" s="49"/>
      <c r="B81" s="49"/>
      <c r="C81" s="49"/>
      <c r="D81" s="49"/>
      <c r="E81" s="49"/>
      <c r="F81" s="49"/>
      <c r="G81" s="49"/>
      <c r="H81" s="49"/>
      <c r="I81" s="49"/>
      <c r="J81" s="49"/>
      <c r="K81" s="49"/>
      <c r="L81" s="49"/>
      <c r="M81" s="49"/>
      <c r="N81" s="49"/>
      <c r="O81" s="49"/>
      <c r="P81" s="49"/>
      <c r="Q81" s="49"/>
      <c r="R81" s="49"/>
      <c r="S81" s="49"/>
      <c r="T81" s="49"/>
      <c r="U81" s="49"/>
      <c r="V81" s="49"/>
      <c r="W81" s="49"/>
      <c r="X81" s="49"/>
      <c r="Y81" s="49"/>
    </row>
    <row r="82" spans="1:25">
      <c r="A82" s="49"/>
      <c r="B82" s="49"/>
      <c r="C82" s="49"/>
      <c r="D82" s="49"/>
      <c r="E82" s="49"/>
      <c r="F82" s="49"/>
      <c r="G82" s="49"/>
      <c r="H82" s="49"/>
      <c r="I82" s="49"/>
      <c r="J82" s="49"/>
      <c r="K82" s="49"/>
      <c r="L82" s="49"/>
      <c r="M82" s="49"/>
      <c r="N82" s="49"/>
      <c r="O82" s="49"/>
      <c r="P82" s="49"/>
      <c r="Q82" s="49"/>
      <c r="R82" s="49"/>
      <c r="S82" s="49"/>
      <c r="T82" s="49"/>
      <c r="U82" s="49"/>
      <c r="V82" s="49"/>
      <c r="W82" s="49"/>
      <c r="X82" s="49"/>
      <c r="Y82" s="49"/>
    </row>
    <row r="83" spans="1:25">
      <c r="A83" s="49"/>
      <c r="B83" s="49"/>
      <c r="C83" s="49"/>
      <c r="D83" s="49"/>
      <c r="E83" s="49"/>
      <c r="F83" s="49"/>
      <c r="G83" s="49"/>
      <c r="H83" s="49"/>
      <c r="I83" s="49"/>
      <c r="J83" s="49"/>
      <c r="K83" s="49"/>
      <c r="L83" s="49"/>
      <c r="M83" s="49"/>
      <c r="N83" s="49"/>
      <c r="O83" s="49"/>
      <c r="P83" s="49"/>
      <c r="Q83" s="49"/>
      <c r="R83" s="49"/>
      <c r="S83" s="49"/>
      <c r="T83" s="49"/>
      <c r="U83" s="49"/>
      <c r="V83" s="49"/>
      <c r="W83" s="49"/>
      <c r="X83" s="49"/>
      <c r="Y83" s="49"/>
    </row>
    <row r="84" spans="1:25">
      <c r="A84" s="49"/>
      <c r="B84" s="49"/>
      <c r="C84" s="49"/>
      <c r="D84" s="49"/>
      <c r="E84" s="49"/>
      <c r="F84" s="49"/>
      <c r="G84" s="49"/>
      <c r="H84" s="49"/>
      <c r="I84" s="49"/>
      <c r="J84" s="49"/>
      <c r="K84" s="49"/>
      <c r="L84" s="49"/>
      <c r="M84" s="49"/>
      <c r="N84" s="49"/>
      <c r="O84" s="49"/>
      <c r="P84" s="49"/>
      <c r="Q84" s="49"/>
      <c r="R84" s="49"/>
      <c r="S84" s="49"/>
      <c r="T84" s="49"/>
      <c r="U84" s="49"/>
      <c r="V84" s="49"/>
      <c r="W84" s="49"/>
      <c r="X84" s="49"/>
      <c r="Y84" s="49"/>
    </row>
    <row r="85" spans="1:25">
      <c r="A85" s="49"/>
      <c r="B85" s="49"/>
      <c r="C85" s="49"/>
      <c r="D85" s="49"/>
      <c r="E85" s="49"/>
      <c r="F85" s="49"/>
      <c r="G85" s="49"/>
      <c r="H85" s="49"/>
      <c r="I85" s="49"/>
      <c r="J85" s="49"/>
      <c r="K85" s="49"/>
      <c r="L85" s="49"/>
      <c r="M85" s="49"/>
      <c r="N85" s="49"/>
      <c r="O85" s="49"/>
      <c r="P85" s="49"/>
      <c r="Q85" s="49"/>
      <c r="R85" s="49"/>
      <c r="S85" s="49"/>
      <c r="T85" s="49"/>
      <c r="U85" s="49"/>
      <c r="V85" s="49"/>
      <c r="W85" s="49"/>
      <c r="X85" s="49"/>
      <c r="Y85" s="49"/>
    </row>
    <row r="86" spans="1:25">
      <c r="A86" s="49"/>
      <c r="B86" s="49"/>
      <c r="C86" s="49"/>
      <c r="D86" s="49"/>
      <c r="E86" s="49"/>
      <c r="F86" s="49"/>
      <c r="G86" s="49"/>
      <c r="H86" s="49"/>
      <c r="I86" s="49"/>
      <c r="J86" s="49"/>
      <c r="K86" s="49"/>
      <c r="L86" s="49"/>
      <c r="M86" s="49"/>
      <c r="N86" s="49"/>
      <c r="O86" s="49"/>
      <c r="P86" s="49"/>
      <c r="Q86" s="49"/>
      <c r="R86" s="49"/>
      <c r="S86" s="49"/>
      <c r="T86" s="49"/>
      <c r="U86" s="49"/>
      <c r="V86" s="49"/>
      <c r="W86" s="49"/>
      <c r="X86" s="49"/>
      <c r="Y86" s="49"/>
    </row>
    <row r="87" spans="1:25">
      <c r="A87" s="49"/>
      <c r="B87" s="49"/>
      <c r="C87" s="49"/>
      <c r="D87" s="49"/>
      <c r="E87" s="49"/>
      <c r="F87" s="49"/>
      <c r="G87" s="49"/>
      <c r="H87" s="49"/>
      <c r="I87" s="49"/>
      <c r="J87" s="49"/>
      <c r="K87" s="49"/>
      <c r="L87" s="49"/>
      <c r="M87" s="49"/>
      <c r="N87" s="49"/>
      <c r="O87" s="49"/>
      <c r="P87" s="49"/>
      <c r="Q87" s="49"/>
      <c r="R87" s="49"/>
      <c r="S87" s="49"/>
      <c r="T87" s="49"/>
      <c r="U87" s="49"/>
      <c r="V87" s="49"/>
      <c r="W87" s="49"/>
      <c r="X87" s="49"/>
      <c r="Y87" s="49"/>
    </row>
    <row r="88" spans="1:25">
      <c r="A88" s="49"/>
      <c r="B88" s="49"/>
      <c r="C88" s="49"/>
      <c r="D88" s="49"/>
      <c r="E88" s="49"/>
      <c r="F88" s="49"/>
      <c r="G88" s="49"/>
      <c r="H88" s="49"/>
      <c r="I88" s="49"/>
      <c r="J88" s="49"/>
      <c r="K88" s="49"/>
      <c r="L88" s="49"/>
      <c r="M88" s="49"/>
      <c r="N88" s="49"/>
      <c r="O88" s="49"/>
      <c r="P88" s="49"/>
      <c r="Q88" s="49"/>
      <c r="R88" s="49"/>
      <c r="S88" s="49"/>
      <c r="T88" s="49"/>
      <c r="U88" s="49"/>
      <c r="V88" s="49"/>
      <c r="W88" s="49"/>
      <c r="X88" s="49"/>
      <c r="Y88" s="49"/>
    </row>
    <row r="89" spans="1:25">
      <c r="A89" s="49"/>
      <c r="B89" s="49"/>
      <c r="C89" s="49"/>
      <c r="D89" s="49"/>
      <c r="E89" s="49"/>
      <c r="F89" s="49"/>
      <c r="G89" s="49"/>
      <c r="H89" s="49"/>
      <c r="I89" s="49"/>
      <c r="J89" s="49"/>
      <c r="K89" s="49"/>
      <c r="L89" s="49"/>
      <c r="M89" s="49"/>
      <c r="N89" s="49"/>
      <c r="O89" s="49"/>
      <c r="P89" s="49"/>
      <c r="Q89" s="49"/>
      <c r="R89" s="49"/>
      <c r="S89" s="49"/>
      <c r="T89" s="49"/>
      <c r="U89" s="49"/>
      <c r="V89" s="49"/>
      <c r="W89" s="49"/>
      <c r="X89" s="49"/>
      <c r="Y89" s="49"/>
    </row>
    <row r="90" spans="1:25">
      <c r="A90" s="49"/>
      <c r="B90" s="49"/>
      <c r="C90" s="49"/>
      <c r="D90" s="49"/>
      <c r="E90" s="49"/>
      <c r="F90" s="49"/>
      <c r="G90" s="49"/>
      <c r="H90" s="49"/>
      <c r="I90" s="49"/>
      <c r="J90" s="49"/>
      <c r="K90" s="49"/>
      <c r="L90" s="49"/>
      <c r="M90" s="49"/>
      <c r="N90" s="49"/>
      <c r="O90" s="49"/>
      <c r="P90" s="49"/>
      <c r="Q90" s="49"/>
      <c r="R90" s="49"/>
      <c r="S90" s="49"/>
      <c r="T90" s="49"/>
      <c r="U90" s="49"/>
      <c r="V90" s="49"/>
      <c r="W90" s="49"/>
      <c r="X90" s="49"/>
      <c r="Y90" s="49"/>
    </row>
    <row r="91" spans="1:25">
      <c r="A91" s="49"/>
      <c r="B91" s="49"/>
      <c r="C91" s="49"/>
      <c r="D91" s="49"/>
      <c r="E91" s="49"/>
      <c r="F91" s="49"/>
      <c r="G91" s="49"/>
      <c r="H91" s="49"/>
      <c r="I91" s="49"/>
      <c r="J91" s="49"/>
      <c r="K91" s="49"/>
      <c r="L91" s="49"/>
      <c r="M91" s="49"/>
      <c r="N91" s="49"/>
      <c r="O91" s="49"/>
      <c r="P91" s="49"/>
      <c r="Q91" s="49"/>
      <c r="R91" s="49"/>
      <c r="S91" s="49"/>
      <c r="T91" s="49"/>
      <c r="U91" s="49"/>
      <c r="V91" s="49"/>
      <c r="W91" s="49"/>
      <c r="X91" s="49"/>
      <c r="Y91" s="49"/>
    </row>
    <row r="92" spans="1:25">
      <c r="A92" s="49"/>
      <c r="B92" s="49"/>
      <c r="C92" s="49"/>
      <c r="D92" s="49"/>
      <c r="E92" s="49"/>
      <c r="F92" s="49"/>
      <c r="G92" s="49"/>
      <c r="H92" s="49"/>
      <c r="I92" s="49"/>
      <c r="J92" s="49"/>
      <c r="K92" s="49"/>
      <c r="L92" s="49"/>
      <c r="M92" s="49"/>
      <c r="N92" s="49"/>
      <c r="O92" s="49"/>
      <c r="P92" s="49"/>
      <c r="Q92" s="49"/>
      <c r="R92" s="49"/>
      <c r="S92" s="49"/>
      <c r="T92" s="49"/>
      <c r="U92" s="49"/>
      <c r="V92" s="49"/>
      <c r="W92" s="49"/>
      <c r="X92" s="49"/>
      <c r="Y92" s="49"/>
    </row>
    <row r="93" spans="1:25">
      <c r="A93" s="49"/>
      <c r="B93" s="49"/>
      <c r="C93" s="49"/>
      <c r="D93" s="49"/>
      <c r="E93" s="49"/>
      <c r="F93" s="49"/>
      <c r="G93" s="49"/>
      <c r="H93" s="49"/>
      <c r="I93" s="49"/>
      <c r="J93" s="49"/>
      <c r="K93" s="49"/>
      <c r="L93" s="49"/>
      <c r="M93" s="49"/>
      <c r="N93" s="49"/>
      <c r="O93" s="49"/>
      <c r="P93" s="49"/>
      <c r="Q93" s="49"/>
      <c r="R93" s="49"/>
      <c r="S93" s="49"/>
      <c r="T93" s="49"/>
      <c r="U93" s="49"/>
      <c r="V93" s="49"/>
      <c r="W93" s="49"/>
      <c r="X93" s="49"/>
      <c r="Y93" s="49"/>
    </row>
    <row r="94" spans="1:25">
      <c r="A94" s="49"/>
      <c r="B94" s="49"/>
      <c r="C94" s="49"/>
      <c r="D94" s="49"/>
      <c r="E94" s="49"/>
      <c r="F94" s="49"/>
      <c r="G94" s="49"/>
      <c r="H94" s="49"/>
      <c r="I94" s="49"/>
      <c r="J94" s="49"/>
      <c r="K94" s="49"/>
      <c r="L94" s="49"/>
      <c r="M94" s="49"/>
      <c r="N94" s="49"/>
      <c r="O94" s="49"/>
      <c r="P94" s="49"/>
      <c r="Q94" s="49"/>
      <c r="R94" s="49"/>
      <c r="S94" s="49"/>
      <c r="T94" s="49"/>
      <c r="U94" s="49"/>
      <c r="V94" s="49"/>
      <c r="W94" s="49"/>
      <c r="X94" s="49"/>
      <c r="Y94" s="49"/>
    </row>
    <row r="95" spans="1:25">
      <c r="A95" s="49"/>
      <c r="B95" s="49"/>
      <c r="C95" s="49"/>
      <c r="D95" s="49"/>
      <c r="E95" s="49"/>
      <c r="F95" s="49"/>
      <c r="G95" s="49"/>
      <c r="H95" s="49"/>
      <c r="I95" s="49"/>
      <c r="J95" s="49"/>
      <c r="K95" s="49"/>
      <c r="L95" s="49"/>
      <c r="M95" s="49"/>
      <c r="N95" s="49"/>
      <c r="O95" s="49"/>
      <c r="P95" s="49"/>
      <c r="Q95" s="49"/>
      <c r="R95" s="49"/>
      <c r="S95" s="49"/>
      <c r="T95" s="49"/>
      <c r="U95" s="49"/>
      <c r="V95" s="49"/>
      <c r="W95" s="49"/>
      <c r="X95" s="49"/>
      <c r="Y95" s="49"/>
    </row>
    <row r="96" spans="1:25">
      <c r="A96" s="49"/>
      <c r="B96" s="49"/>
      <c r="C96" s="49"/>
      <c r="D96" s="49"/>
      <c r="E96" s="49"/>
      <c r="F96" s="49"/>
      <c r="G96" s="49"/>
      <c r="H96" s="49"/>
      <c r="I96" s="49"/>
      <c r="J96" s="49"/>
      <c r="K96" s="49"/>
      <c r="L96" s="49"/>
      <c r="M96" s="49"/>
      <c r="N96" s="49"/>
      <c r="O96" s="49"/>
      <c r="P96" s="49"/>
      <c r="Q96" s="49"/>
      <c r="R96" s="49"/>
      <c r="S96" s="49"/>
      <c r="T96" s="49"/>
      <c r="U96" s="49"/>
      <c r="V96" s="49"/>
      <c r="W96" s="49"/>
      <c r="X96" s="49"/>
      <c r="Y96" s="49"/>
    </row>
    <row r="97" spans="1:25">
      <c r="A97" s="49"/>
      <c r="B97" s="49"/>
      <c r="C97" s="49"/>
      <c r="D97" s="49"/>
      <c r="E97" s="49"/>
      <c r="F97" s="49"/>
      <c r="G97" s="49"/>
      <c r="H97" s="49"/>
      <c r="I97" s="49"/>
      <c r="J97" s="49"/>
      <c r="K97" s="49"/>
      <c r="L97" s="49"/>
      <c r="M97" s="49"/>
      <c r="N97" s="49"/>
      <c r="O97" s="49"/>
      <c r="P97" s="49"/>
      <c r="Q97" s="49"/>
      <c r="R97" s="49"/>
      <c r="S97" s="49"/>
      <c r="T97" s="49"/>
      <c r="U97" s="49"/>
      <c r="V97" s="49"/>
      <c r="W97" s="49"/>
      <c r="X97" s="49"/>
      <c r="Y97" s="49"/>
    </row>
    <row r="98" spans="1:25">
      <c r="A98" s="49"/>
      <c r="B98" s="49"/>
      <c r="C98" s="49"/>
      <c r="D98" s="49"/>
      <c r="E98" s="49"/>
      <c r="F98" s="49"/>
      <c r="G98" s="49"/>
      <c r="H98" s="49"/>
      <c r="I98" s="49"/>
      <c r="J98" s="49"/>
      <c r="K98" s="49"/>
      <c r="L98" s="49"/>
      <c r="M98" s="49"/>
      <c r="N98" s="49"/>
      <c r="O98" s="49"/>
      <c r="P98" s="49"/>
      <c r="Q98" s="49"/>
      <c r="R98" s="49"/>
      <c r="S98" s="49"/>
      <c r="T98" s="49"/>
      <c r="U98" s="49"/>
      <c r="V98" s="49"/>
      <c r="W98" s="49"/>
      <c r="X98" s="49"/>
      <c r="Y98" s="49"/>
    </row>
    <row r="99" spans="1:25">
      <c r="A99" s="49"/>
      <c r="B99" s="49"/>
      <c r="C99" s="49"/>
      <c r="D99" s="49"/>
      <c r="E99" s="49"/>
      <c r="F99" s="49"/>
      <c r="G99" s="49"/>
      <c r="H99" s="49"/>
      <c r="I99" s="49"/>
      <c r="J99" s="49"/>
      <c r="K99" s="49"/>
      <c r="L99" s="49"/>
      <c r="M99" s="49"/>
      <c r="N99" s="49"/>
      <c r="O99" s="49"/>
      <c r="P99" s="49"/>
      <c r="Q99" s="49"/>
      <c r="R99" s="49"/>
      <c r="S99" s="49"/>
      <c r="T99" s="49"/>
      <c r="U99" s="49"/>
      <c r="V99" s="49"/>
      <c r="W99" s="49"/>
      <c r="X99" s="49"/>
      <c r="Y99" s="49"/>
    </row>
    <row r="100" spans="1:2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row>
    <row r="101" spans="1: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row>
    <row r="102" spans="1:2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row>
    <row r="103" spans="1:2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row>
    <row r="104" spans="1:2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row>
    <row r="105" spans="1:2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row>
    <row r="106" spans="1:2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row>
    <row r="107" spans="1:2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row>
    <row r="108" spans="1:2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row>
    <row r="109" spans="1:2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row>
    <row r="110" spans="1:2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row>
    <row r="111" spans="1:2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row>
    <row r="112" spans="1:2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row>
    <row r="113" spans="1:2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row>
    <row r="114" spans="1:2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row>
    <row r="115" spans="1:2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row>
    <row r="116" spans="1:2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row>
    <row r="117" spans="1:2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row>
    <row r="118" spans="1:2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row>
    <row r="119" spans="1:2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row>
    <row r="120" spans="1:2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row>
    <row r="121" spans="1:2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row>
    <row r="122" spans="1:2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row>
    <row r="123" spans="1:2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row>
    <row r="124" spans="1: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row>
    <row r="125" spans="1: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row>
    <row r="126" spans="1: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row>
    <row r="127" spans="1: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row>
    <row r="128" spans="1: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row>
    <row r="129" spans="1: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row>
    <row r="130" spans="1: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row>
    <row r="131" spans="1: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row>
    <row r="132" spans="1: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row>
    <row r="133" spans="1: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row>
    <row r="134" spans="1: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row>
    <row r="135" spans="1: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row>
    <row r="136" spans="1: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row>
    <row r="137" spans="1: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row>
    <row r="138" spans="1: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row>
    <row r="139" spans="1: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row>
    <row r="140" spans="1: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row>
    <row r="141" spans="1: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row>
    <row r="142" spans="1: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row>
    <row r="143" spans="1: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row>
    <row r="144" spans="1: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row>
    <row r="145" spans="1: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row>
    <row r="146" spans="1: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row>
    <row r="147" spans="1: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row>
    <row r="148" spans="1: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row>
    <row r="149" spans="1: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row>
    <row r="150" spans="1: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row>
    <row r="151" spans="1: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row>
    <row r="152" spans="1: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row>
    <row r="153" spans="1: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row>
    <row r="154" spans="1: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row>
    <row r="155" spans="1: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row>
    <row r="156" spans="1: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row>
    <row r="157" spans="1: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row>
    <row r="158" spans="1: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row>
    <row r="159" spans="1: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row>
    <row r="160" spans="1: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row>
    <row r="161" spans="1: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row>
    <row r="162" spans="1: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row>
    <row r="163" spans="1: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row>
    <row r="164" spans="1: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row>
    <row r="165" spans="1: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row>
    <row r="166" spans="1: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row>
    <row r="167" spans="1: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row>
    <row r="168" spans="1: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row>
    <row r="169" spans="1: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row>
    <row r="170" spans="1: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row>
    <row r="171" spans="1: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row>
    <row r="172" spans="1: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row>
    <row r="173" spans="1: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row>
    <row r="174" spans="1: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row>
    <row r="175" spans="1: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row>
    <row r="176" spans="1: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row>
    <row r="177" spans="1: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row>
    <row r="178" spans="1: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row>
    <row r="179" spans="1: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row>
    <row r="180" spans="1: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row>
    <row r="181" spans="1: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row>
    <row r="182" spans="1: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row>
    <row r="183" spans="1: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row>
    <row r="184" spans="1: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row>
    <row r="185" spans="1: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row>
    <row r="186" spans="1: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row>
    <row r="187" spans="1: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row>
    <row r="188" spans="1: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row>
    <row r="189" spans="1: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row>
    <row r="190" spans="1: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row>
    <row r="191" spans="1: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row>
    <row r="192" spans="1: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row>
    <row r="193" spans="1: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row>
    <row r="194" spans="1: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row>
    <row r="195" spans="1: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row>
    <row r="196" spans="1: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row>
    <row r="197" spans="1: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row>
    <row r="198" spans="1: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row>
    <row r="199" spans="1: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row>
    <row r="200" spans="1: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row>
    <row r="201" spans="1: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row>
    <row r="202" spans="1: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row>
    <row r="203" spans="1: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row>
    <row r="204" spans="1: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row>
    <row r="205" spans="1: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row>
    <row r="206" spans="1: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row>
    <row r="207" spans="1: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row>
    <row r="208" spans="1: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row>
    <row r="209" spans="1: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row>
    <row r="210" spans="1: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row>
    <row r="211" spans="1: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row>
    <row r="212" spans="1: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row>
    <row r="213" spans="1: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row>
    <row r="214" spans="1: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row>
    <row r="215" spans="1: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row>
    <row r="216" spans="1: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row>
    <row r="217" spans="1: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row>
    <row r="218" spans="1: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row>
    <row r="219" spans="1: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row>
    <row r="220" spans="1: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row>
    <row r="221" spans="1: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row>
    <row r="222" spans="1: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row>
    <row r="223" spans="1: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row>
    <row r="224" spans="1: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row>
    <row r="225" spans="1: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row>
    <row r="226" spans="1: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row>
    <row r="227" spans="1: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row>
    <row r="228" spans="1: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row>
    <row r="229" spans="1: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row>
    <row r="230" spans="1: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row>
    <row r="231" spans="1: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row>
    <row r="232" spans="1: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row>
    <row r="233" spans="1: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row>
    <row r="234" spans="1: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row>
    <row r="235" spans="1: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row>
    <row r="236" spans="1: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row>
    <row r="237" spans="1: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row>
    <row r="238" spans="1: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row>
    <row r="239" spans="1: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row>
    <row r="240" spans="1: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row>
    <row r="241" spans="1: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row>
    <row r="242" spans="1: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row>
    <row r="243" spans="1: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row>
    <row r="244" spans="1: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row>
    <row r="245" spans="1: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row>
    <row r="246" spans="1: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row>
    <row r="247" spans="1: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row>
    <row r="248" spans="1: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row>
    <row r="249" spans="1: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row>
    <row r="250" spans="1: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row>
    <row r="251" spans="1: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row>
    <row r="252" spans="1: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row>
    <row r="253" spans="1: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row>
    <row r="254" spans="1: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row>
    <row r="255" spans="1: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row>
    <row r="256" spans="1: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row>
    <row r="257" spans="1: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row>
    <row r="258" spans="1: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row>
    <row r="259" spans="1: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row>
    <row r="260" spans="1: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row>
    <row r="261" spans="1: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row>
    <row r="262" spans="1: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row>
    <row r="263" spans="1: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row>
    <row r="264" spans="1: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row>
    <row r="265" spans="1: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row>
    <row r="266" spans="1: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row>
    <row r="267" spans="1: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row>
    <row r="268" spans="1: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row>
    <row r="269" spans="1: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row>
    <row r="270" spans="1: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row>
    <row r="271" spans="1: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row>
    <row r="272" spans="1: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row>
    <row r="273" spans="1: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row>
    <row r="274" spans="1: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row>
    <row r="275" spans="1: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row>
    <row r="276" spans="1: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row>
    <row r="277" spans="1: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row>
    <row r="278" spans="1: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row>
    <row r="279" spans="1: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row>
    <row r="280" spans="1: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row>
    <row r="281" spans="1: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row>
    <row r="282" spans="1: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row>
    <row r="283" spans="1: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row>
    <row r="284" spans="1: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row>
    <row r="285" spans="1: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row>
    <row r="286" spans="1: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row>
    <row r="287" spans="1: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row>
    <row r="288" spans="1: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row>
    <row r="289" spans="1: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row>
    <row r="290" spans="1: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row>
    <row r="291" spans="1: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row>
    <row r="292" spans="1: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row>
    <row r="293" spans="1: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row>
    <row r="294" spans="1: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row>
    <row r="295" spans="1: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row>
    <row r="296" spans="1: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row>
    <row r="297" spans="1: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row>
    <row r="298" spans="1: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row>
    <row r="299" spans="1: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row>
    <row r="300" spans="1: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row>
    <row r="301" spans="1: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row>
    <row r="302" spans="1: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row>
    <row r="303" spans="1: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row>
    <row r="304" spans="1: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row>
    <row r="305" spans="1: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row>
    <row r="306" spans="1: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row>
    <row r="307" spans="1: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row>
    <row r="308" spans="1: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row>
    <row r="309" spans="1: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row>
    <row r="310" spans="1: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row>
    <row r="311" spans="1: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row>
    <row r="312" spans="1: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row>
    <row r="313" spans="1: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row>
    <row r="314" spans="1: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row>
    <row r="315" spans="1: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row>
    <row r="316" spans="1: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row>
    <row r="317" spans="1: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row>
    <row r="318" spans="1: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row>
    <row r="319" spans="1: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row>
    <row r="320" spans="1: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row>
    <row r="321" spans="1: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row>
    <row r="322" spans="1: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row>
    <row r="323" spans="1: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row>
    <row r="324" spans="1: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row>
    <row r="325" spans="1: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row>
    <row r="326" spans="1: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row>
    <row r="327" spans="1: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row>
    <row r="328" spans="1: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row>
    <row r="329" spans="1: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row>
    <row r="330" spans="1: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row>
    <row r="331" spans="1: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row>
    <row r="332" spans="1: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row>
    <row r="333" spans="1: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row>
    <row r="334" spans="1: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row>
    <row r="335" spans="1: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row>
    <row r="336" spans="1: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row>
    <row r="337" spans="1: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row>
    <row r="338" spans="1: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row>
    <row r="339" spans="1: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row>
    <row r="340" spans="1: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row>
    <row r="341" spans="1: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row>
    <row r="342" spans="1: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row>
    <row r="343" spans="1: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row>
    <row r="344" spans="1: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row>
    <row r="345" spans="1: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row>
    <row r="346" spans="1: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row>
    <row r="347" spans="1: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row>
    <row r="348" spans="1: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row>
    <row r="349" spans="1: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row>
    <row r="350" spans="1: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row>
    <row r="351" spans="1: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row>
    <row r="352" spans="1: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row>
    <row r="353" spans="1: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row>
    <row r="354" spans="1: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row>
    <row r="355" spans="1: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row>
    <row r="356" spans="1: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row>
    <row r="357" spans="1: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row>
    <row r="358" spans="1: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row>
    <row r="359" spans="1: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row>
    <row r="360" spans="1: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row>
    <row r="361" spans="1: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row>
    <row r="362" spans="1: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row>
    <row r="363" spans="1: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row>
    <row r="364" spans="1: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row>
    <row r="365" spans="1: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row>
    <row r="366" spans="1: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row>
    <row r="367" spans="1: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row>
    <row r="368" spans="1: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row>
    <row r="369" spans="1: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row>
    <row r="370" spans="1: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row>
    <row r="371" spans="1: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row>
    <row r="372" spans="1: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row>
    <row r="373" spans="1: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row>
    <row r="374" spans="1: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row>
    <row r="375" spans="1: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row>
    <row r="376" spans="1: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row>
    <row r="377" spans="1: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row>
    <row r="378" spans="1: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row>
    <row r="379" spans="1: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row>
    <row r="380" spans="1: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row>
    <row r="381" spans="1: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row>
    <row r="382" spans="1: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row>
    <row r="383" spans="1: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row>
    <row r="384" spans="1: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row>
    <row r="385" spans="1: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row>
    <row r="386" spans="1: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row>
    <row r="387" spans="1: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row>
    <row r="388" spans="1: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row>
    <row r="389" spans="1: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row>
    <row r="390" spans="1: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row>
    <row r="391" spans="1: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row>
    <row r="392" spans="1: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row>
    <row r="393" spans="1: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row>
    <row r="394" spans="1: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row>
    <row r="395" spans="1: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row>
    <row r="396" spans="1: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row>
    <row r="397" spans="1: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row>
    <row r="398" spans="1: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row>
    <row r="399" spans="1: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row>
    <row r="400" spans="1: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row>
    <row r="401" spans="1: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row>
    <row r="402" spans="1: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row>
    <row r="403" spans="1: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row>
    <row r="404" spans="1: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row>
    <row r="405" spans="1: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row>
    <row r="406" spans="1: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row>
    <row r="407" spans="1: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row>
    <row r="408" spans="1: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row>
    <row r="409" spans="1: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row>
    <row r="410" spans="1: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row>
    <row r="411" spans="1: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row>
    <row r="412" spans="1: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row>
    <row r="413" spans="1: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row>
    <row r="414" spans="1: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row>
    <row r="415" spans="1: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row>
    <row r="416" spans="1: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row>
    <row r="417" spans="1: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row>
    <row r="418" spans="1: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row>
    <row r="419" spans="1: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row>
    <row r="420" spans="1: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row>
    <row r="421" spans="1: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row>
    <row r="422" spans="1: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row>
    <row r="423" spans="1: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row>
    <row r="424" spans="1: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row>
    <row r="425" spans="1: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row>
    <row r="426" spans="1: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row>
    <row r="427" spans="1: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row>
    <row r="428" spans="1: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row>
    <row r="429" spans="1: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row>
    <row r="430" spans="1: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row>
    <row r="431" spans="1: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row>
    <row r="432" spans="1: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row>
    <row r="433" spans="1: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row>
    <row r="434" spans="1: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row>
    <row r="435" spans="1: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row>
    <row r="436" spans="1: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row>
    <row r="437" spans="1: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row>
    <row r="438" spans="1: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row>
    <row r="439" spans="1: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row>
    <row r="440" spans="1: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row>
    <row r="441" spans="1: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row>
    <row r="442" spans="1: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row>
    <row r="443" spans="1: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row>
    <row r="444" spans="1: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row>
    <row r="445" spans="1: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row>
    <row r="446" spans="1: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row>
    <row r="447" spans="1: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row>
    <row r="448" spans="1: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row>
    <row r="449" spans="1: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row>
    <row r="450" spans="1: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row>
    <row r="451" spans="1: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row>
    <row r="452" spans="1: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row>
    <row r="453" spans="1: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row>
    <row r="454" spans="1: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row>
    <row r="455" spans="1: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row>
    <row r="456" spans="1: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row>
    <row r="457" spans="1: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row>
    <row r="458" spans="1: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row>
    <row r="459" spans="1: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row>
    <row r="460" spans="1: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row>
    <row r="461" spans="1: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row>
    <row r="462" spans="1: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row>
    <row r="463" spans="1: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row>
    <row r="464" spans="1: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row>
    <row r="465" spans="1: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row>
    <row r="466" spans="1: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row>
    <row r="467" spans="1: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row>
    <row r="468" spans="1: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row>
    <row r="469" spans="1: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row>
    <row r="470" spans="1: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row>
    <row r="471" spans="1: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row>
    <row r="472" spans="1: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row>
    <row r="473" spans="1: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row>
    <row r="474" spans="1: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row>
    <row r="475" spans="1: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row>
    <row r="476" spans="1: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row>
    <row r="477" spans="1: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row>
    <row r="478" spans="1: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row>
    <row r="479" spans="1: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row>
    <row r="480" spans="1: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row>
    <row r="481" spans="1: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row>
    <row r="482" spans="1: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row>
    <row r="483" spans="1: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row>
    <row r="484" spans="1: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row>
    <row r="485" spans="1: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row>
    <row r="486" spans="1: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row>
    <row r="487" spans="1: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row>
    <row r="488" spans="1: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row>
    <row r="489" spans="1: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row>
    <row r="490" spans="1: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row>
    <row r="491" spans="1: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row>
    <row r="492" spans="1: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row>
    <row r="493" spans="1: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row>
    <row r="494" spans="1: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row>
    <row r="495" spans="1: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row>
    <row r="496" spans="1: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row>
    <row r="497" spans="1: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row>
    <row r="498" spans="1: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row>
    <row r="499" spans="1: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row>
    <row r="500" spans="1: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row>
    <row r="501" spans="1: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row>
    <row r="502" spans="1: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row>
    <row r="503" spans="1: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row>
    <row r="504" spans="1: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row>
    <row r="505" spans="1: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row>
    <row r="506" spans="1: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row>
    <row r="507" spans="1: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row>
    <row r="508" spans="1: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row>
    <row r="509" spans="1: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row>
    <row r="510" spans="1: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row>
    <row r="511" spans="1: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row>
    <row r="512" spans="1: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row>
    <row r="513" spans="1: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row>
    <row r="514" spans="1: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row>
    <row r="515" spans="1: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row>
    <row r="516" spans="1: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row>
    <row r="517" spans="1: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row>
    <row r="518" spans="1: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row>
    <row r="519" spans="1: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row>
    <row r="520" spans="1: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row>
    <row r="521" spans="1: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row>
    <row r="522" spans="1: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row>
    <row r="523" spans="1: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row>
    <row r="524" spans="1: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row>
    <row r="525" spans="1: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row>
    <row r="526" spans="1: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row>
    <row r="527" spans="1: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row>
    <row r="528" spans="1: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row>
    <row r="529" spans="1: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row>
    <row r="530" spans="1: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row>
    <row r="531" spans="1: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row>
    <row r="532" spans="1: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row>
    <row r="533" spans="1: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row>
    <row r="534" spans="1: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row>
    <row r="535" spans="1: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row>
    <row r="536" spans="1: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row>
    <row r="537" spans="1: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row>
    <row r="538" spans="1: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row>
    <row r="539" spans="1: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row>
    <row r="540" spans="1: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row>
    <row r="541" spans="1: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row>
    <row r="542" spans="1: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row>
    <row r="543" spans="1: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row>
    <row r="544" spans="1: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row>
    <row r="545" spans="1: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row>
    <row r="546" spans="1: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row>
    <row r="547" spans="1: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row>
    <row r="548" spans="1: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row>
    <row r="549" spans="1: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row>
    <row r="550" spans="1: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row>
    <row r="551" spans="1: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row>
    <row r="552" spans="1: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row>
    <row r="553" spans="1: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row>
    <row r="554" spans="1: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row>
    <row r="555" spans="1: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row>
    <row r="556" spans="1: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row>
    <row r="557" spans="1: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row>
    <row r="558" spans="1: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row>
    <row r="559" spans="1: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row>
    <row r="560" spans="1: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row>
    <row r="561" spans="1: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row>
    <row r="562" spans="1: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row>
    <row r="563" spans="1: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row>
    <row r="564" spans="1: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row>
    <row r="565" spans="1: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row>
    <row r="566" spans="1: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row>
    <row r="567" spans="1: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row>
    <row r="568" spans="1: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row>
    <row r="569" spans="1: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row>
    <row r="570" spans="1: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row>
    <row r="571" spans="1: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row>
    <row r="572" spans="1: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row>
    <row r="573" spans="1: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row>
    <row r="574" spans="1: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row>
    <row r="575" spans="1: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row>
    <row r="576" spans="1: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row>
    <row r="577" spans="1: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row>
    <row r="578" spans="1: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row>
    <row r="579" spans="1: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row>
    <row r="580" spans="1: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row>
    <row r="581" spans="1: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row>
    <row r="582" spans="1: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row>
    <row r="583" spans="1: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row>
    <row r="584" spans="1: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row>
    <row r="585" spans="1: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row>
    <row r="586" spans="1: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row>
    <row r="587" spans="1: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row>
    <row r="588" spans="1: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row>
    <row r="589" spans="1: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row>
    <row r="590" spans="1: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row>
    <row r="591" spans="1: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row>
    <row r="592" spans="1: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row>
    <row r="593" spans="1: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row>
    <row r="594" spans="1: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row>
    <row r="595" spans="1: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row>
    <row r="596" spans="1: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row>
    <row r="597" spans="1: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row>
    <row r="598" spans="1: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row>
    <row r="599" spans="1: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row>
    <row r="600" spans="1: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row>
    <row r="601" spans="1: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row>
    <row r="602" spans="1: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row>
    <row r="603" spans="1: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row>
    <row r="604" spans="1: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row>
    <row r="605" spans="1: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row>
    <row r="606" spans="1: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row>
    <row r="607" spans="1: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row>
    <row r="608" spans="1: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row>
    <row r="609" spans="1: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row>
    <row r="610" spans="1: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row>
    <row r="611" spans="1: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row>
    <row r="612" spans="1: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row>
    <row r="613" spans="1: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row>
    <row r="614" spans="1: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row>
    <row r="615" spans="1: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row>
    <row r="616" spans="1: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row>
    <row r="617" spans="1: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row>
    <row r="618" spans="1: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row>
    <row r="619" spans="1: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row>
    <row r="620" spans="1: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row>
    <row r="621" spans="1: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row>
    <row r="622" spans="1: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row>
    <row r="623" spans="1: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row>
    <row r="624" spans="1: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row>
    <row r="625" spans="1: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row>
    <row r="626" spans="1: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row>
    <row r="627" spans="1: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row>
    <row r="628" spans="1: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row>
    <row r="629" spans="1: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row>
    <row r="630" spans="1: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row>
    <row r="631" spans="1: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row>
    <row r="632" spans="1: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row>
    <row r="633" spans="1: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row>
    <row r="634" spans="1: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row>
    <row r="635" spans="1: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row>
    <row r="636" spans="1: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row>
    <row r="637" spans="1: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row>
    <row r="638" spans="1: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row>
    <row r="639" spans="1: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row>
    <row r="640" spans="1: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row>
    <row r="641" spans="1: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row>
    <row r="642" spans="1: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row>
    <row r="643" spans="1: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row>
    <row r="644" spans="1: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row>
    <row r="645" spans="1: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row>
    <row r="646" spans="1: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row>
    <row r="647" spans="1: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row>
    <row r="648" spans="1: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row>
    <row r="649" spans="1: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row>
    <row r="650" spans="1: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row>
    <row r="651" spans="1: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row>
    <row r="652" spans="1: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row>
    <row r="653" spans="1: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row>
    <row r="654" spans="1: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row>
    <row r="655" spans="1: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row>
    <row r="656" spans="1: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row>
    <row r="657" spans="1: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row>
    <row r="658" spans="1: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row>
    <row r="659" spans="1: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row>
    <row r="660" spans="1: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row>
    <row r="661" spans="1: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row>
    <row r="662" spans="1: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row>
    <row r="663" spans="1: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row>
    <row r="664" spans="1: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row>
    <row r="665" spans="1: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row>
    <row r="666" spans="1: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row>
    <row r="667" spans="1: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row>
    <row r="668" spans="1: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row>
    <row r="669" spans="1: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row>
    <row r="670" spans="1: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row>
    <row r="671" spans="1: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row>
    <row r="672" spans="1: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row>
    <row r="673" spans="1: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row>
    <row r="674" spans="1: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row>
    <row r="675" spans="1: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row>
    <row r="676" spans="1: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row>
    <row r="677" spans="1: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row>
    <row r="678" spans="1: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row>
    <row r="679" spans="1: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row>
    <row r="680" spans="1: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row>
    <row r="681" spans="1: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row>
    <row r="682" spans="1: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row>
    <row r="683" spans="1: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row>
    <row r="684" spans="1: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row>
    <row r="685" spans="1: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row>
    <row r="686" spans="1: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row>
    <row r="687" spans="1: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row>
    <row r="688" spans="1: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row>
    <row r="689" spans="1: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row>
    <row r="690" spans="1: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row>
    <row r="691" spans="1: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row>
    <row r="692" spans="1: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row>
    <row r="693" spans="1: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row>
    <row r="694" spans="1: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row>
    <row r="695" spans="1: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row>
    <row r="696" spans="1: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row>
    <row r="697" spans="1: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row>
    <row r="698" spans="1: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row>
    <row r="699" spans="1: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row>
    <row r="700" spans="1: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row>
    <row r="701" spans="1: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row>
    <row r="702" spans="1: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row>
    <row r="703" spans="1: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row>
    <row r="704" spans="1: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row>
    <row r="705" spans="1: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row>
    <row r="706" spans="1: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row>
    <row r="707" spans="1: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row>
    <row r="708" spans="1: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row>
    <row r="709" spans="1: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row>
    <row r="710" spans="1: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row>
    <row r="711" spans="1: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row>
    <row r="712" spans="1: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row>
    <row r="713" spans="1: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row>
    <row r="714" spans="1: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row>
    <row r="715" spans="1: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row>
    <row r="716" spans="1: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row>
    <row r="717" spans="1: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row>
    <row r="718" spans="1: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row>
    <row r="719" spans="1: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row>
    <row r="720" spans="1: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row>
    <row r="721" spans="1: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row>
    <row r="722" spans="1: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row>
    <row r="723" spans="1: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row>
    <row r="724" spans="1: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row>
    <row r="725" spans="1: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row>
    <row r="726" spans="1: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row>
    <row r="727" spans="1: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row>
    <row r="728" spans="1: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row>
    <row r="729" spans="1: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row>
    <row r="730" spans="1: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row>
    <row r="731" spans="1: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row>
    <row r="732" spans="1: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row>
    <row r="733" spans="1: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row>
    <row r="734" spans="1: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row>
    <row r="735" spans="1: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row>
    <row r="736" spans="1: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row>
    <row r="737" spans="1: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row>
    <row r="738" spans="1: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row>
    <row r="739" spans="1: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row>
    <row r="740" spans="1: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row>
    <row r="741" spans="1: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row>
    <row r="742" spans="1: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row>
    <row r="743" spans="1: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row>
    <row r="744" spans="1: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row>
    <row r="745" spans="1: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row>
    <row r="746" spans="1: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row>
    <row r="747" spans="1: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row>
    <row r="748" spans="1: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row>
    <row r="749" spans="1: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row>
    <row r="750" spans="1: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row>
    <row r="751" spans="1: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row>
    <row r="752" spans="1: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row>
    <row r="753" spans="1: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row>
    <row r="754" spans="1: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row>
    <row r="755" spans="1: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row>
    <row r="756" spans="1: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row>
    <row r="757" spans="1: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row>
    <row r="758" spans="1: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row>
    <row r="759" spans="1: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row>
    <row r="760" spans="1: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row>
    <row r="761" spans="1: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row>
    <row r="762" spans="1: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row>
    <row r="763" spans="1: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row>
    <row r="764" spans="1: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row>
    <row r="765" spans="1: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row>
    <row r="766" spans="1: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row>
    <row r="767" spans="1: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row>
    <row r="768" spans="1: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row>
    <row r="769" spans="1: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row>
    <row r="770" spans="1: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row>
    <row r="771" spans="1: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row>
    <row r="772" spans="1: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row>
    <row r="773" spans="1: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row>
    <row r="774" spans="1: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row>
    <row r="775" spans="1: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row>
    <row r="776" spans="1: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row>
    <row r="777" spans="1: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row>
    <row r="778" spans="1: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row>
    <row r="779" spans="1: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row>
    <row r="780" spans="1: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row>
    <row r="781" spans="1: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row>
    <row r="782" spans="1: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row>
    <row r="783" spans="1: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row>
    <row r="784" spans="1: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row>
    <row r="785" spans="1: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row>
    <row r="786" spans="1: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row>
    <row r="787" spans="1: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row>
    <row r="788" spans="1: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row>
    <row r="789" spans="1: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row>
    <row r="790" spans="1: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row>
    <row r="791" spans="1: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row>
    <row r="792" spans="1: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row>
    <row r="793" spans="1: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row>
    <row r="794" spans="1: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row>
    <row r="795" spans="1: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row>
    <row r="796" spans="1: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row>
    <row r="797" spans="1: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row>
    <row r="798" spans="1: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row>
    <row r="799" spans="1: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row>
    <row r="800" spans="1: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row>
    <row r="801" spans="1: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row>
    <row r="802" spans="1: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row>
    <row r="803" spans="1: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row>
    <row r="804" spans="1: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row>
    <row r="805" spans="1: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row>
    <row r="806" spans="1: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row>
    <row r="807" spans="1: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row>
    <row r="808" spans="1: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row>
    <row r="809" spans="1: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row>
    <row r="810" spans="1: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row>
    <row r="811" spans="1: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row>
    <row r="812" spans="1: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row>
    <row r="813" spans="1: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row>
    <row r="814" spans="1: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row>
    <row r="815" spans="1: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row>
    <row r="816" spans="1: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row>
    <row r="817" spans="1: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row>
    <row r="818" spans="1: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row>
    <row r="819" spans="1: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row>
    <row r="820" spans="1: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row>
    <row r="821" spans="1: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row>
    <row r="822" spans="1: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row>
    <row r="823" spans="1: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row>
    <row r="824" spans="1: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row>
    <row r="825" spans="1: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row>
    <row r="826" spans="1: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row>
    <row r="827" spans="1: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row>
    <row r="828" spans="1: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row>
    <row r="829" spans="1: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row>
    <row r="830" spans="1: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row>
    <row r="831" spans="1: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row>
    <row r="832" spans="1: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row>
    <row r="833" spans="1: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row>
    <row r="834" spans="1: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row>
    <row r="835" spans="1: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row>
    <row r="836" spans="1: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row>
    <row r="837" spans="1: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row>
    <row r="838" spans="1: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row>
    <row r="839" spans="1: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row>
    <row r="840" spans="1: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row>
    <row r="841" spans="1: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row>
    <row r="842" spans="1: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row>
    <row r="843" spans="1: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row>
    <row r="844" spans="1: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row>
    <row r="845" spans="1: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row>
    <row r="846" spans="1: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row>
    <row r="847" spans="1: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row>
    <row r="848" spans="1: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row>
    <row r="849" spans="1: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row>
    <row r="850" spans="1: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row>
    <row r="851" spans="1: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row>
    <row r="852" spans="1: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row>
    <row r="853" spans="1: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row>
    <row r="854" spans="1: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row>
    <row r="855" spans="1: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row>
    <row r="856" spans="1: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row>
    <row r="857" spans="1: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row>
    <row r="858" spans="1: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row>
    <row r="859" spans="1: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row>
    <row r="860" spans="1: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row>
    <row r="861" spans="1: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row>
    <row r="862" spans="1: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row>
    <row r="863" spans="1: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row>
    <row r="864" spans="1: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row>
    <row r="865" spans="1: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row>
    <row r="866" spans="1: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row>
    <row r="867" spans="1: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row>
    <row r="868" spans="1: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row>
    <row r="869" spans="1: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row>
    <row r="870" spans="1: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row>
    <row r="871" spans="1: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row>
    <row r="872" spans="1: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row>
    <row r="873" spans="1: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row>
    <row r="874" spans="1: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row>
    <row r="875" spans="1: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row>
    <row r="876" spans="1: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row>
    <row r="877" spans="1: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row>
    <row r="878" spans="1: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row>
    <row r="879" spans="1: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row>
    <row r="880" spans="1: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row>
    <row r="881" spans="1: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row>
    <row r="882" spans="1: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row>
    <row r="883" spans="1: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row>
    <row r="884" spans="1: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row>
    <row r="885" spans="1: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row>
    <row r="886" spans="1: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row>
    <row r="887" spans="1: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row>
    <row r="888" spans="1: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row>
    <row r="889" spans="1: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row>
    <row r="890" spans="1: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row>
    <row r="891" spans="1: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row>
    <row r="892" spans="1: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row>
    <row r="893" spans="1: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row>
    <row r="894" spans="1: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row>
    <row r="895" spans="1: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row>
    <row r="896" spans="1: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row>
    <row r="897" spans="1: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row>
    <row r="898" spans="1: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row>
    <row r="899" spans="1: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row>
    <row r="900" spans="1: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row>
    <row r="901" spans="1: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row>
    <row r="902" spans="1: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row>
    <row r="903" spans="1: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row>
    <row r="904" spans="1: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row>
    <row r="905" spans="1: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row>
    <row r="906" spans="1: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row>
    <row r="907" spans="1: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row>
    <row r="908" spans="1: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row>
    <row r="909" spans="1: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row>
    <row r="910" spans="1: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row>
    <row r="911" spans="1: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row>
    <row r="912" spans="1: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row>
    <row r="913" spans="1: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row>
    <row r="914" spans="1: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row>
    <row r="915" spans="1: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row>
    <row r="916" spans="1: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row>
    <row r="917" spans="1: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row>
    <row r="918" spans="1: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row>
    <row r="919" spans="1: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row>
    <row r="920" spans="1: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row>
    <row r="921" spans="1: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row>
    <row r="922" spans="1: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row>
    <row r="923" spans="1: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row>
    <row r="924" spans="1: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row>
    <row r="925" spans="1: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row>
    <row r="926" spans="1: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row>
    <row r="927" spans="1: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row>
    <row r="928" spans="1: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row>
    <row r="929" spans="1: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row>
    <row r="930" spans="1: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row>
    <row r="931" spans="1: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row>
    <row r="932" spans="1: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row>
    <row r="933" spans="1: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row>
    <row r="934" spans="1: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row>
    <row r="935" spans="1: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row>
    <row r="936" spans="1: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row>
    <row r="937" spans="1: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row>
    <row r="938" spans="1: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row>
    <row r="939" spans="1: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row>
    <row r="940" spans="1: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row>
    <row r="941" spans="1: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row>
    <row r="942" spans="1: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row>
    <row r="943" spans="1: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row>
    <row r="944" spans="1: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row>
    <row r="945" spans="1: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row>
    <row r="946" spans="1: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row>
    <row r="947" spans="1: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row>
    <row r="948" spans="1: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row>
    <row r="949" spans="1: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row>
    <row r="950" spans="1: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row>
    <row r="951" spans="1: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row>
    <row r="952" spans="1: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row>
    <row r="953" spans="1: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row>
    <row r="954" spans="1: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row>
    <row r="955" spans="1: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row>
    <row r="956" spans="1: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row>
    <row r="957" spans="1: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row>
    <row r="958" spans="1: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row>
    <row r="959" spans="1: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row>
    <row r="960" spans="1: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row>
    <row r="961" spans="1: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row>
    <row r="962" spans="1: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row>
    <row r="963" spans="1: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row>
    <row r="964" spans="1: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row>
    <row r="965" spans="1: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row>
    <row r="966" spans="1: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row>
    <row r="967" spans="1: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row>
    <row r="968" spans="1: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row>
    <row r="969" spans="1: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row>
    <row r="970" spans="1: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row>
    <row r="971" spans="1: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row>
    <row r="972" spans="1: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row>
    <row r="973" spans="1: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row>
    <row r="974" spans="1: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row>
    <row r="975" spans="1: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row>
    <row r="976" spans="1: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row>
    <row r="977" spans="1: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row>
    <row r="978" spans="1: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row>
    <row r="979" spans="1: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row>
    <row r="980" spans="1: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row>
    <row r="981" spans="1: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row>
    <row r="982" spans="1: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row>
    <row r="983" spans="1: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row>
    <row r="984" spans="1: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row>
    <row r="985" spans="1: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row>
    <row r="986" spans="1: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row>
    <row r="987" spans="1: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row>
    <row r="988" spans="1: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row>
    <row r="989" spans="1: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row>
    <row r="990" spans="1: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row>
    <row r="991" spans="1: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row>
    <row r="992" spans="1: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row>
    <row r="993" spans="1: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row>
    <row r="994" spans="1: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row>
    <row r="995" spans="1: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row>
    <row r="996" spans="1: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row>
    <row r="997" spans="1: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row>
    <row r="998" spans="1: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row>
    <row r="999" spans="1: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row>
  </sheetData>
  <mergeCells count="10">
    <mergeCell ref="A13:A14"/>
    <mergeCell ref="A15:A16"/>
    <mergeCell ref="A20:A21"/>
    <mergeCell ref="L22:P22"/>
    <mergeCell ref="A24:A25"/>
    <mergeCell ref="B1:I1"/>
    <mergeCell ref="J1:Q1"/>
    <mergeCell ref="A6:A7"/>
    <mergeCell ref="A9:A10"/>
    <mergeCell ref="A11:A12"/>
  </mergeCells>
  <phoneticPr fontId="3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9"/>
  <sheetViews>
    <sheetView workbookViewId="0"/>
  </sheetViews>
  <sheetFormatPr defaultColWidth="11.28515625" defaultRowHeight="17.25"/>
  <cols>
    <col min="1" max="1" width="15.85546875" style="53" customWidth="1"/>
    <col min="2" max="2" width="25.7109375" style="53" customWidth="1"/>
    <col min="3" max="3" width="20.5703125" style="53" customWidth="1"/>
    <col min="4" max="4" width="25.85546875" style="53" customWidth="1"/>
    <col min="5" max="5" width="18.85546875" style="53" customWidth="1"/>
    <col min="6" max="6" width="15.7109375" style="53" customWidth="1"/>
    <col min="7" max="7" width="72.85546875" style="53" customWidth="1"/>
    <col min="8" max="8" width="5.7109375" style="53" customWidth="1"/>
    <col min="9" max="9" width="18.7109375" style="53" customWidth="1"/>
    <col min="10" max="11" width="9.7109375" style="53" customWidth="1"/>
    <col min="12" max="12" width="7.7109375" style="53" customWidth="1"/>
    <col min="13" max="13" width="9.7109375" style="53" customWidth="1"/>
    <col min="14" max="14" width="11.28515625" style="53" customWidth="1"/>
    <col min="15" max="16384" width="11.28515625" style="53"/>
  </cols>
  <sheetData>
    <row r="1" spans="1:26" ht="30" customHeight="1">
      <c r="A1" s="54" t="s">
        <v>13967</v>
      </c>
      <c r="B1" s="54" t="s">
        <v>13966</v>
      </c>
      <c r="C1" s="54" t="s">
        <v>13467</v>
      </c>
      <c r="D1" s="54" t="s">
        <v>13487</v>
      </c>
      <c r="E1" s="54" t="s">
        <v>13602</v>
      </c>
      <c r="F1" s="54" t="s">
        <v>13965</v>
      </c>
      <c r="G1" s="54" t="s">
        <v>13964</v>
      </c>
      <c r="H1" s="55" t="s">
        <v>13937</v>
      </c>
      <c r="I1" s="56" t="s">
        <v>13827</v>
      </c>
      <c r="J1" s="57" t="s">
        <v>13474</v>
      </c>
      <c r="K1" s="58" t="s">
        <v>13722</v>
      </c>
      <c r="L1" s="59" t="s">
        <v>13058</v>
      </c>
      <c r="M1" s="60" t="s">
        <v>13448</v>
      </c>
      <c r="N1" s="61"/>
      <c r="O1" s="61"/>
      <c r="P1" s="61"/>
      <c r="Q1" s="61"/>
      <c r="R1" s="61"/>
      <c r="S1" s="61"/>
      <c r="T1" s="61"/>
      <c r="U1" s="61"/>
      <c r="V1" s="61"/>
      <c r="W1" s="61"/>
      <c r="X1" s="61"/>
      <c r="Y1" s="61"/>
      <c r="Z1" s="61"/>
    </row>
    <row r="2" spans="1:26" ht="15.75" customHeight="1">
      <c r="A2" s="62" t="s">
        <v>13449</v>
      </c>
      <c r="B2" s="63" t="s">
        <v>13475</v>
      </c>
      <c r="C2" s="64" t="s">
        <v>13938</v>
      </c>
      <c r="D2" s="65" t="s">
        <v>13828</v>
      </c>
      <c r="E2" s="64" t="s">
        <v>13723</v>
      </c>
      <c r="F2" s="64" t="s">
        <v>13608</v>
      </c>
      <c r="G2" s="64" t="s">
        <v>13493</v>
      </c>
      <c r="H2" s="63" t="s">
        <v>8957</v>
      </c>
      <c r="I2" s="63"/>
      <c r="J2" s="63"/>
      <c r="K2" s="63"/>
      <c r="L2" s="63"/>
      <c r="M2" s="63"/>
      <c r="N2" s="61"/>
      <c r="O2" s="61"/>
      <c r="P2" s="61"/>
      <c r="Q2" s="61"/>
      <c r="R2" s="61"/>
      <c r="S2" s="61"/>
      <c r="T2" s="61"/>
      <c r="U2" s="61"/>
      <c r="V2" s="61"/>
      <c r="W2" s="61"/>
      <c r="X2" s="61"/>
      <c r="Y2" s="61"/>
      <c r="Z2" s="61"/>
    </row>
    <row r="3" spans="1:26" ht="15.75" customHeight="1">
      <c r="A3" s="66" t="s">
        <v>13449</v>
      </c>
      <c r="B3" s="67" t="s">
        <v>13475</v>
      </c>
      <c r="C3" s="68" t="s">
        <v>13829</v>
      </c>
      <c r="D3" s="69" t="s">
        <v>13724</v>
      </c>
      <c r="E3" s="68" t="s">
        <v>13609</v>
      </c>
      <c r="F3" s="68" t="s">
        <v>13494</v>
      </c>
      <c r="G3" s="68"/>
      <c r="H3" s="67" t="s">
        <v>8957</v>
      </c>
      <c r="I3" s="67"/>
      <c r="J3" s="67"/>
      <c r="K3" s="67"/>
      <c r="L3" s="67"/>
      <c r="M3" s="67"/>
      <c r="N3" s="70"/>
      <c r="O3" s="70"/>
      <c r="P3" s="70"/>
      <c r="Q3" s="70"/>
      <c r="R3" s="70"/>
      <c r="S3" s="70"/>
      <c r="T3" s="70"/>
      <c r="U3" s="70"/>
      <c r="V3" s="70"/>
      <c r="W3" s="70"/>
      <c r="X3" s="70"/>
      <c r="Y3" s="70"/>
      <c r="Z3" s="70"/>
    </row>
    <row r="4" spans="1:26" ht="15.75" customHeight="1">
      <c r="A4" s="71" t="s">
        <v>13449</v>
      </c>
      <c r="B4" s="63" t="s">
        <v>13475</v>
      </c>
      <c r="C4" s="64" t="s">
        <v>13939</v>
      </c>
      <c r="D4" s="65" t="s">
        <v>13830</v>
      </c>
      <c r="E4" s="64" t="s">
        <v>13725</v>
      </c>
      <c r="F4" s="64" t="s">
        <v>13610</v>
      </c>
      <c r="G4" s="64" t="s">
        <v>13495</v>
      </c>
      <c r="H4" s="63" t="s">
        <v>8957</v>
      </c>
      <c r="I4" s="63"/>
      <c r="J4" s="63"/>
      <c r="K4" s="63"/>
      <c r="L4" s="63"/>
      <c r="M4" s="63"/>
      <c r="N4" s="61"/>
      <c r="O4" s="61"/>
      <c r="P4" s="61"/>
      <c r="Q4" s="61"/>
      <c r="R4" s="61"/>
      <c r="S4" s="61"/>
      <c r="T4" s="61"/>
      <c r="U4" s="61"/>
      <c r="V4" s="61"/>
      <c r="W4" s="61"/>
      <c r="X4" s="61"/>
      <c r="Y4" s="61"/>
      <c r="Z4" s="61"/>
    </row>
    <row r="5" spans="1:26" ht="15.75" customHeight="1">
      <c r="A5" s="71" t="s">
        <v>13449</v>
      </c>
      <c r="B5" s="63" t="s">
        <v>13475</v>
      </c>
      <c r="C5" s="72" t="s">
        <v>13831</v>
      </c>
      <c r="D5" s="65" t="s">
        <v>13726</v>
      </c>
      <c r="E5" s="64" t="s">
        <v>13611</v>
      </c>
      <c r="F5" s="64" t="s">
        <v>13496</v>
      </c>
      <c r="G5" s="64" t="s">
        <v>13940</v>
      </c>
      <c r="H5" s="63" t="s">
        <v>8957</v>
      </c>
      <c r="I5" s="63"/>
      <c r="J5" s="63"/>
      <c r="K5" s="63"/>
      <c r="L5" s="63"/>
      <c r="M5" s="63"/>
      <c r="N5" s="61"/>
      <c r="O5" s="61"/>
      <c r="P5" s="61"/>
      <c r="Q5" s="61"/>
      <c r="R5" s="61"/>
      <c r="S5" s="61"/>
      <c r="T5" s="61"/>
      <c r="U5" s="61"/>
      <c r="V5" s="61"/>
      <c r="W5" s="61"/>
      <c r="X5" s="61"/>
      <c r="Y5" s="61"/>
      <c r="Z5" s="61"/>
    </row>
    <row r="6" spans="1:26" ht="15.75" customHeight="1">
      <c r="A6" s="71" t="s">
        <v>13449</v>
      </c>
      <c r="B6" s="63" t="s">
        <v>13476</v>
      </c>
      <c r="C6" s="64" t="s">
        <v>13832</v>
      </c>
      <c r="D6" s="65" t="s">
        <v>13727</v>
      </c>
      <c r="E6" s="64" t="s">
        <v>13612</v>
      </c>
      <c r="F6" s="64" t="s">
        <v>13497</v>
      </c>
      <c r="G6" s="64"/>
      <c r="H6" s="63" t="s">
        <v>8957</v>
      </c>
      <c r="I6" s="63"/>
      <c r="J6" s="63"/>
      <c r="K6" s="63"/>
      <c r="L6" s="63"/>
      <c r="M6" s="63"/>
      <c r="N6" s="61"/>
      <c r="O6" s="61"/>
      <c r="P6" s="61"/>
      <c r="Q6" s="61"/>
      <c r="R6" s="61"/>
      <c r="S6" s="61"/>
      <c r="T6" s="61"/>
      <c r="U6" s="61"/>
      <c r="V6" s="61"/>
      <c r="W6" s="61"/>
      <c r="X6" s="61"/>
      <c r="Y6" s="61"/>
      <c r="Z6" s="61"/>
    </row>
    <row r="7" spans="1:26" ht="15.75" customHeight="1">
      <c r="A7" s="71" t="s">
        <v>13449</v>
      </c>
      <c r="B7" s="63" t="s">
        <v>13476</v>
      </c>
      <c r="C7" s="72" t="s">
        <v>13833</v>
      </c>
      <c r="D7" s="65" t="s">
        <v>13728</v>
      </c>
      <c r="E7" s="64" t="s">
        <v>13613</v>
      </c>
      <c r="F7" s="64" t="s">
        <v>13498</v>
      </c>
      <c r="G7" s="64"/>
      <c r="H7" s="63" t="s">
        <v>8957</v>
      </c>
      <c r="I7" s="63"/>
      <c r="J7" s="63"/>
      <c r="K7" s="63"/>
      <c r="L7" s="63"/>
      <c r="M7" s="63"/>
      <c r="N7" s="61"/>
      <c r="O7" s="61"/>
      <c r="P7" s="61"/>
      <c r="Q7" s="61"/>
      <c r="R7" s="61"/>
      <c r="S7" s="61"/>
      <c r="T7" s="61"/>
      <c r="U7" s="61"/>
      <c r="V7" s="61"/>
      <c r="W7" s="61"/>
      <c r="X7" s="61"/>
      <c r="Y7" s="61"/>
      <c r="Z7" s="61"/>
    </row>
    <row r="8" spans="1:26" ht="15.75" customHeight="1">
      <c r="A8" s="73" t="s">
        <v>13449</v>
      </c>
      <c r="B8" s="74" t="s">
        <v>13477</v>
      </c>
      <c r="C8" s="75" t="s">
        <v>13834</v>
      </c>
      <c r="D8" s="76" t="s">
        <v>13729</v>
      </c>
      <c r="E8" s="75" t="s">
        <v>13614</v>
      </c>
      <c r="F8" s="75" t="s">
        <v>13499</v>
      </c>
      <c r="G8" s="77"/>
      <c r="H8" s="63" t="s">
        <v>8957</v>
      </c>
      <c r="I8" s="63"/>
      <c r="J8" s="63"/>
      <c r="K8" s="63"/>
      <c r="L8" s="63"/>
      <c r="M8" s="63"/>
      <c r="N8" s="61"/>
      <c r="O8" s="61"/>
      <c r="P8" s="61"/>
      <c r="Q8" s="61"/>
      <c r="R8" s="61"/>
      <c r="S8" s="61"/>
      <c r="T8" s="61"/>
      <c r="U8" s="61"/>
      <c r="V8" s="61"/>
      <c r="W8" s="61"/>
      <c r="X8" s="61"/>
      <c r="Y8" s="61"/>
      <c r="Z8" s="61"/>
    </row>
    <row r="9" spans="1:26" ht="15.75" customHeight="1">
      <c r="A9" s="73" t="s">
        <v>13449</v>
      </c>
      <c r="B9" s="74" t="s">
        <v>13477</v>
      </c>
      <c r="C9" s="75" t="s">
        <v>13835</v>
      </c>
      <c r="D9" s="76" t="s">
        <v>13730</v>
      </c>
      <c r="E9" s="75" t="s">
        <v>13615</v>
      </c>
      <c r="F9" s="75" t="s">
        <v>13500</v>
      </c>
      <c r="G9" s="64"/>
      <c r="H9" s="63" t="s">
        <v>8957</v>
      </c>
      <c r="I9" s="63"/>
      <c r="J9" s="63"/>
      <c r="K9" s="63"/>
      <c r="L9" s="63"/>
      <c r="M9" s="63"/>
      <c r="N9" s="61"/>
      <c r="O9" s="61"/>
      <c r="P9" s="61"/>
      <c r="Q9" s="61"/>
      <c r="R9" s="61"/>
      <c r="S9" s="61"/>
      <c r="T9" s="61"/>
      <c r="U9" s="61"/>
      <c r="V9" s="61"/>
      <c r="W9" s="61"/>
      <c r="X9" s="61"/>
      <c r="Y9" s="61"/>
      <c r="Z9" s="61"/>
    </row>
    <row r="10" spans="1:26" ht="15.75" customHeight="1">
      <c r="A10" s="71" t="s">
        <v>13449</v>
      </c>
      <c r="B10" s="63" t="s">
        <v>13477</v>
      </c>
      <c r="C10" s="72" t="s">
        <v>13836</v>
      </c>
      <c r="D10" s="65" t="s">
        <v>13731</v>
      </c>
      <c r="E10" s="64" t="s">
        <v>13616</v>
      </c>
      <c r="F10" s="64" t="s">
        <v>13501</v>
      </c>
      <c r="G10" s="64"/>
      <c r="H10" s="63" t="s">
        <v>8957</v>
      </c>
      <c r="I10" s="78"/>
      <c r="J10" s="63"/>
      <c r="K10" s="63"/>
      <c r="L10" s="63"/>
      <c r="M10" s="63"/>
      <c r="N10" s="61"/>
      <c r="O10" s="61"/>
      <c r="P10" s="61"/>
      <c r="Q10" s="61"/>
      <c r="R10" s="61"/>
      <c r="S10" s="61"/>
      <c r="T10" s="61"/>
      <c r="U10" s="61"/>
      <c r="V10" s="61"/>
      <c r="W10" s="61"/>
      <c r="X10" s="61"/>
      <c r="Y10" s="61"/>
      <c r="Z10" s="61"/>
    </row>
    <row r="11" spans="1:26" ht="15.75" customHeight="1">
      <c r="A11" s="71" t="s">
        <v>13449</v>
      </c>
      <c r="B11" s="63" t="s">
        <v>13478</v>
      </c>
      <c r="C11" s="64" t="s">
        <v>13837</v>
      </c>
      <c r="D11" s="65" t="s">
        <v>13732</v>
      </c>
      <c r="E11" s="64" t="s">
        <v>13617</v>
      </c>
      <c r="F11" s="64" t="s">
        <v>13502</v>
      </c>
      <c r="G11" s="64"/>
      <c r="H11" s="63" t="s">
        <v>8957</v>
      </c>
      <c r="I11" s="63"/>
      <c r="J11" s="63"/>
      <c r="K11" s="63"/>
      <c r="L11" s="63"/>
      <c r="M11" s="63"/>
      <c r="N11" s="61"/>
      <c r="O11" s="61"/>
      <c r="P11" s="61"/>
      <c r="Q11" s="61"/>
      <c r="R11" s="61"/>
      <c r="S11" s="61"/>
      <c r="T11" s="61"/>
      <c r="U11" s="61"/>
      <c r="V11" s="61"/>
      <c r="W11" s="61"/>
      <c r="X11" s="61"/>
      <c r="Y11" s="61"/>
      <c r="Z11" s="61"/>
    </row>
    <row r="12" spans="1:26" ht="15.75" customHeight="1">
      <c r="A12" s="79" t="s">
        <v>13449</v>
      </c>
      <c r="B12" s="67" t="s">
        <v>13478</v>
      </c>
      <c r="C12" s="64" t="s">
        <v>13838</v>
      </c>
      <c r="D12" s="69" t="s">
        <v>13733</v>
      </c>
      <c r="E12" s="68" t="s">
        <v>13618</v>
      </c>
      <c r="F12" s="68" t="s">
        <v>13503</v>
      </c>
      <c r="G12" s="68"/>
      <c r="H12" s="67" t="s">
        <v>8957</v>
      </c>
      <c r="I12" s="67"/>
      <c r="J12" s="67"/>
      <c r="K12" s="67"/>
      <c r="L12" s="67"/>
      <c r="M12" s="67"/>
      <c r="N12" s="61"/>
      <c r="O12" s="61"/>
      <c r="P12" s="61"/>
      <c r="Q12" s="61"/>
      <c r="R12" s="61"/>
      <c r="S12" s="61"/>
      <c r="T12" s="61"/>
      <c r="U12" s="61"/>
      <c r="V12" s="61"/>
      <c r="W12" s="61"/>
      <c r="X12" s="61"/>
      <c r="Y12" s="61"/>
      <c r="Z12" s="61"/>
    </row>
    <row r="13" spans="1:26" ht="15.75" customHeight="1">
      <c r="A13" s="71" t="s">
        <v>13449</v>
      </c>
      <c r="B13" s="67" t="s">
        <v>13478</v>
      </c>
      <c r="C13" s="72" t="s">
        <v>13839</v>
      </c>
      <c r="D13" s="65" t="s">
        <v>13734</v>
      </c>
      <c r="E13" s="64" t="s">
        <v>13619</v>
      </c>
      <c r="F13" s="64" t="s">
        <v>13504</v>
      </c>
      <c r="G13" s="64"/>
      <c r="H13" s="63"/>
      <c r="I13" s="63"/>
      <c r="J13" s="63"/>
      <c r="K13" s="63"/>
      <c r="L13" s="63"/>
      <c r="M13" s="63"/>
      <c r="N13" s="61"/>
      <c r="O13" s="61"/>
      <c r="P13" s="61"/>
      <c r="Q13" s="61"/>
      <c r="R13" s="61"/>
      <c r="S13" s="61"/>
      <c r="T13" s="61"/>
      <c r="U13" s="61"/>
      <c r="V13" s="61"/>
      <c r="W13" s="61"/>
      <c r="X13" s="61"/>
      <c r="Y13" s="61"/>
      <c r="Z13" s="61"/>
    </row>
    <row r="14" spans="1:26" ht="15.75" customHeight="1">
      <c r="A14" s="71" t="s">
        <v>13449</v>
      </c>
      <c r="B14" s="63" t="s">
        <v>13479</v>
      </c>
      <c r="C14" s="64" t="s">
        <v>13840</v>
      </c>
      <c r="D14" s="65" t="s">
        <v>13735</v>
      </c>
      <c r="E14" s="64" t="s">
        <v>13620</v>
      </c>
      <c r="F14" s="64" t="s">
        <v>13505</v>
      </c>
      <c r="G14" s="64"/>
      <c r="H14" s="63" t="s">
        <v>8957</v>
      </c>
      <c r="I14" s="63"/>
      <c r="J14" s="63"/>
      <c r="K14" s="63"/>
      <c r="L14" s="63"/>
      <c r="M14" s="63"/>
      <c r="N14" s="61"/>
      <c r="O14" s="61"/>
      <c r="P14" s="61"/>
      <c r="Q14" s="61"/>
      <c r="R14" s="61"/>
      <c r="S14" s="61"/>
      <c r="T14" s="61"/>
      <c r="U14" s="61"/>
      <c r="V14" s="61"/>
      <c r="W14" s="61"/>
      <c r="X14" s="61"/>
      <c r="Y14" s="61"/>
      <c r="Z14" s="61"/>
    </row>
    <row r="15" spans="1:26" ht="15.75" customHeight="1">
      <c r="A15" s="71" t="s">
        <v>13449</v>
      </c>
      <c r="B15" s="63" t="s">
        <v>13479</v>
      </c>
      <c r="C15" s="64" t="s">
        <v>13841</v>
      </c>
      <c r="D15" s="65" t="s">
        <v>13736</v>
      </c>
      <c r="E15" s="64" t="s">
        <v>13621</v>
      </c>
      <c r="F15" s="64" t="s">
        <v>13506</v>
      </c>
      <c r="G15" s="64"/>
      <c r="H15" s="63" t="s">
        <v>8957</v>
      </c>
      <c r="I15" s="63"/>
      <c r="J15" s="63"/>
      <c r="K15" s="63"/>
      <c r="L15" s="63"/>
      <c r="M15" s="63"/>
      <c r="N15" s="61"/>
      <c r="O15" s="61"/>
      <c r="P15" s="61"/>
      <c r="Q15" s="61"/>
      <c r="R15" s="61"/>
      <c r="S15" s="61"/>
      <c r="T15" s="61"/>
      <c r="U15" s="61"/>
      <c r="V15" s="61"/>
      <c r="W15" s="61"/>
      <c r="X15" s="61"/>
      <c r="Y15" s="61"/>
      <c r="Z15" s="61"/>
    </row>
    <row r="16" spans="1:26" ht="15.75" customHeight="1">
      <c r="A16" s="71" t="s">
        <v>13449</v>
      </c>
      <c r="B16" s="63" t="s">
        <v>13480</v>
      </c>
      <c r="C16" s="64" t="s">
        <v>13842</v>
      </c>
      <c r="D16" s="65" t="s">
        <v>13737</v>
      </c>
      <c r="E16" s="64" t="s">
        <v>13622</v>
      </c>
      <c r="F16" s="64" t="s">
        <v>13507</v>
      </c>
      <c r="G16" s="64"/>
      <c r="H16" s="63" t="s">
        <v>8957</v>
      </c>
      <c r="I16" s="63"/>
      <c r="J16" s="63"/>
      <c r="K16" s="63"/>
      <c r="L16" s="63"/>
      <c r="M16" s="63"/>
      <c r="N16" s="61"/>
      <c r="O16" s="61"/>
      <c r="P16" s="61"/>
      <c r="Q16" s="61"/>
      <c r="R16" s="61"/>
      <c r="S16" s="61"/>
      <c r="T16" s="61"/>
      <c r="U16" s="61"/>
      <c r="V16" s="61"/>
      <c r="W16" s="61"/>
      <c r="X16" s="61"/>
      <c r="Y16" s="61"/>
      <c r="Z16" s="61"/>
    </row>
    <row r="17" spans="1:26" ht="15.75" customHeight="1">
      <c r="A17" s="71" t="s">
        <v>13449</v>
      </c>
      <c r="B17" s="63" t="s">
        <v>13480</v>
      </c>
      <c r="C17" s="68" t="s">
        <v>13843</v>
      </c>
      <c r="D17" s="65" t="s">
        <v>13738</v>
      </c>
      <c r="E17" s="64" t="s">
        <v>13623</v>
      </c>
      <c r="F17" s="64" t="s">
        <v>13508</v>
      </c>
      <c r="G17" s="64"/>
      <c r="H17" s="63" t="s">
        <v>8957</v>
      </c>
      <c r="I17" s="63"/>
      <c r="J17" s="63"/>
      <c r="K17" s="63"/>
      <c r="L17" s="63"/>
      <c r="M17" s="63"/>
      <c r="N17" s="61"/>
      <c r="O17" s="61"/>
      <c r="P17" s="61"/>
      <c r="Q17" s="61"/>
      <c r="R17" s="61"/>
      <c r="S17" s="61"/>
      <c r="T17" s="61"/>
      <c r="U17" s="61"/>
      <c r="V17" s="61"/>
      <c r="W17" s="61"/>
      <c r="X17" s="61"/>
      <c r="Y17" s="61"/>
      <c r="Z17" s="61"/>
    </row>
    <row r="18" spans="1:26" ht="15.75" customHeight="1">
      <c r="A18" s="71" t="s">
        <v>13449</v>
      </c>
      <c r="B18" s="63" t="s">
        <v>13480</v>
      </c>
      <c r="C18" s="72" t="s">
        <v>13941</v>
      </c>
      <c r="D18" s="65" t="s">
        <v>13844</v>
      </c>
      <c r="E18" s="64" t="s">
        <v>13739</v>
      </c>
      <c r="F18" s="64" t="s">
        <v>13624</v>
      </c>
      <c r="G18" s="64" t="s">
        <v>13509</v>
      </c>
      <c r="H18" s="63" t="s">
        <v>8957</v>
      </c>
      <c r="I18" s="63"/>
      <c r="J18" s="63"/>
      <c r="K18" s="63"/>
      <c r="L18" s="63"/>
      <c r="M18" s="63"/>
      <c r="N18" s="61"/>
      <c r="O18" s="61"/>
      <c r="P18" s="61"/>
      <c r="Q18" s="61"/>
      <c r="R18" s="61"/>
      <c r="S18" s="61"/>
      <c r="T18" s="61"/>
      <c r="U18" s="61"/>
      <c r="V18" s="61"/>
      <c r="W18" s="61"/>
      <c r="X18" s="61"/>
      <c r="Y18" s="61"/>
      <c r="Z18" s="61"/>
    </row>
    <row r="19" spans="1:26" ht="15.75" customHeight="1">
      <c r="A19" s="71" t="s">
        <v>13450</v>
      </c>
      <c r="B19" s="63" t="s">
        <v>13475</v>
      </c>
      <c r="C19" s="64" t="s">
        <v>13845</v>
      </c>
      <c r="D19" s="65" t="s">
        <v>13740</v>
      </c>
      <c r="E19" s="64" t="s">
        <v>13625</v>
      </c>
      <c r="F19" s="64" t="s">
        <v>13510</v>
      </c>
      <c r="G19" s="64"/>
      <c r="H19" s="63"/>
      <c r="I19" s="63"/>
      <c r="J19" s="63"/>
      <c r="K19" s="63"/>
      <c r="L19" s="63"/>
      <c r="M19" s="63"/>
      <c r="N19" s="61"/>
      <c r="O19" s="61"/>
      <c r="P19" s="61"/>
      <c r="Q19" s="61"/>
      <c r="R19" s="61"/>
      <c r="S19" s="61"/>
      <c r="T19" s="61"/>
      <c r="U19" s="61"/>
      <c r="V19" s="61"/>
      <c r="W19" s="61"/>
      <c r="X19" s="61"/>
      <c r="Y19" s="61"/>
      <c r="Z19" s="61"/>
    </row>
    <row r="20" spans="1:26" ht="15.75" customHeight="1">
      <c r="A20" s="71" t="s">
        <v>13450</v>
      </c>
      <c r="B20" s="63" t="s">
        <v>13475</v>
      </c>
      <c r="C20" s="64" t="s">
        <v>13846</v>
      </c>
      <c r="D20" s="65" t="s">
        <v>13741</v>
      </c>
      <c r="E20" s="64" t="s">
        <v>13626</v>
      </c>
      <c r="F20" s="64" t="s">
        <v>13511</v>
      </c>
      <c r="G20" s="64"/>
      <c r="H20" s="63" t="s">
        <v>8957</v>
      </c>
      <c r="I20" s="63"/>
      <c r="J20" s="63"/>
      <c r="K20" s="63"/>
      <c r="L20" s="63"/>
      <c r="M20" s="63"/>
      <c r="N20" s="61"/>
      <c r="O20" s="61"/>
      <c r="P20" s="61"/>
      <c r="Q20" s="61"/>
      <c r="R20" s="61"/>
      <c r="S20" s="61"/>
      <c r="T20" s="61"/>
      <c r="U20" s="61"/>
      <c r="V20" s="61"/>
      <c r="W20" s="61"/>
      <c r="X20" s="61"/>
      <c r="Y20" s="61"/>
      <c r="Z20" s="61"/>
    </row>
    <row r="21" spans="1:26" ht="15.75" customHeight="1">
      <c r="A21" s="71" t="s">
        <v>13450</v>
      </c>
      <c r="B21" s="63" t="s">
        <v>13475</v>
      </c>
      <c r="C21" s="64" t="s">
        <v>13942</v>
      </c>
      <c r="D21" s="65" t="s">
        <v>13847</v>
      </c>
      <c r="E21" s="64" t="s">
        <v>13742</v>
      </c>
      <c r="F21" s="64" t="s">
        <v>13627</v>
      </c>
      <c r="G21" s="80" t="s">
        <v>13512</v>
      </c>
      <c r="H21" s="63" t="s">
        <v>8957</v>
      </c>
      <c r="I21" s="78"/>
      <c r="J21" s="78"/>
      <c r="K21" s="78"/>
      <c r="L21" s="78"/>
      <c r="M21" s="78"/>
      <c r="N21" s="81"/>
      <c r="O21" s="81"/>
      <c r="P21" s="81"/>
      <c r="Q21" s="81"/>
      <c r="R21" s="81"/>
      <c r="S21" s="81"/>
      <c r="T21" s="81"/>
      <c r="U21" s="81"/>
      <c r="V21" s="81"/>
      <c r="W21" s="81"/>
      <c r="X21" s="81"/>
      <c r="Y21" s="81"/>
      <c r="Z21" s="81"/>
    </row>
    <row r="22" spans="1:26" ht="15.75" customHeight="1">
      <c r="A22" s="71" t="s">
        <v>13450</v>
      </c>
      <c r="B22" s="63" t="s">
        <v>13475</v>
      </c>
      <c r="C22" s="72" t="s">
        <v>13848</v>
      </c>
      <c r="D22" s="65" t="s">
        <v>13743</v>
      </c>
      <c r="E22" s="64" t="s">
        <v>13628</v>
      </c>
      <c r="F22" s="64" t="s">
        <v>13513</v>
      </c>
      <c r="G22" s="80" t="s">
        <v>13940</v>
      </c>
      <c r="H22" s="63"/>
      <c r="I22" s="63"/>
      <c r="J22" s="63" t="s">
        <v>8957</v>
      </c>
      <c r="K22" s="63" t="s">
        <v>8957</v>
      </c>
      <c r="L22" s="63"/>
      <c r="M22" s="63"/>
      <c r="N22" s="61"/>
      <c r="O22" s="61"/>
      <c r="P22" s="61"/>
      <c r="Q22" s="61"/>
      <c r="R22" s="61"/>
      <c r="S22" s="61"/>
      <c r="T22" s="61"/>
      <c r="U22" s="61"/>
      <c r="V22" s="61"/>
      <c r="W22" s="61"/>
      <c r="X22" s="61"/>
      <c r="Y22" s="61"/>
      <c r="Z22" s="61"/>
    </row>
    <row r="23" spans="1:26" ht="15.75" customHeight="1">
      <c r="A23" s="71" t="s">
        <v>13450</v>
      </c>
      <c r="B23" s="63" t="s">
        <v>13475</v>
      </c>
      <c r="C23" s="64" t="s">
        <v>13849</v>
      </c>
      <c r="D23" s="65" t="s">
        <v>13744</v>
      </c>
      <c r="E23" s="64" t="s">
        <v>13629</v>
      </c>
      <c r="F23" s="64" t="s">
        <v>13514</v>
      </c>
      <c r="G23" s="80"/>
      <c r="H23" s="63"/>
      <c r="I23" s="78"/>
      <c r="J23" s="78"/>
      <c r="K23" s="78"/>
      <c r="L23" s="78"/>
      <c r="M23" s="78"/>
      <c r="N23" s="81"/>
      <c r="O23" s="81"/>
      <c r="P23" s="81"/>
      <c r="Q23" s="81"/>
      <c r="R23" s="81"/>
      <c r="S23" s="81"/>
      <c r="T23" s="81"/>
      <c r="U23" s="81"/>
      <c r="V23" s="81"/>
      <c r="W23" s="81"/>
      <c r="X23" s="81"/>
      <c r="Y23" s="81"/>
      <c r="Z23" s="81"/>
    </row>
    <row r="24" spans="1:26" ht="15.75" customHeight="1">
      <c r="A24" s="71" t="s">
        <v>13450</v>
      </c>
      <c r="B24" s="63" t="s">
        <v>13850</v>
      </c>
      <c r="C24" s="72" t="s">
        <v>13745</v>
      </c>
      <c r="D24" s="65" t="s">
        <v>13630</v>
      </c>
      <c r="E24" s="64" t="s">
        <v>13515</v>
      </c>
      <c r="F24" s="64" t="s">
        <v>13481</v>
      </c>
      <c r="G24" s="80" t="s">
        <v>13943</v>
      </c>
      <c r="H24" s="63" t="s">
        <v>8957</v>
      </c>
      <c r="I24" s="63"/>
      <c r="J24" s="63"/>
      <c r="K24" s="63"/>
      <c r="L24" s="63"/>
      <c r="M24" s="63"/>
      <c r="N24" s="61"/>
      <c r="O24" s="61"/>
      <c r="P24" s="61"/>
      <c r="Q24" s="61"/>
      <c r="R24" s="61"/>
      <c r="S24" s="61"/>
      <c r="T24" s="61"/>
      <c r="U24" s="61"/>
      <c r="V24" s="61"/>
      <c r="W24" s="61"/>
      <c r="X24" s="61"/>
      <c r="Y24" s="61"/>
      <c r="Z24" s="61"/>
    </row>
    <row r="25" spans="1:26" ht="15.75" customHeight="1">
      <c r="A25" s="71" t="s">
        <v>13450</v>
      </c>
      <c r="B25" s="63" t="s">
        <v>13851</v>
      </c>
      <c r="C25" s="72" t="s">
        <v>13746</v>
      </c>
      <c r="D25" s="65" t="s">
        <v>13631</v>
      </c>
      <c r="E25" s="64" t="s">
        <v>13516</v>
      </c>
      <c r="F25" s="64" t="s">
        <v>13482</v>
      </c>
      <c r="G25" s="80" t="s">
        <v>13943</v>
      </c>
      <c r="H25" s="63" t="s">
        <v>8957</v>
      </c>
      <c r="I25" s="63"/>
      <c r="J25" s="63"/>
      <c r="K25" s="63"/>
      <c r="L25" s="63"/>
      <c r="M25" s="63"/>
      <c r="N25" s="61"/>
      <c r="O25" s="61"/>
      <c r="P25" s="61"/>
      <c r="Q25" s="61"/>
      <c r="R25" s="61"/>
      <c r="S25" s="61"/>
      <c r="T25" s="61"/>
      <c r="U25" s="61"/>
      <c r="V25" s="61"/>
      <c r="W25" s="61"/>
      <c r="X25" s="61"/>
      <c r="Y25" s="61"/>
      <c r="Z25" s="61"/>
    </row>
    <row r="26" spans="1:26" ht="15.75" customHeight="1">
      <c r="A26" s="71" t="s">
        <v>13451</v>
      </c>
      <c r="B26" s="63" t="s">
        <v>13475</v>
      </c>
      <c r="C26" s="64" t="s">
        <v>13852</v>
      </c>
      <c r="D26" s="65" t="s">
        <v>13747</v>
      </c>
      <c r="E26" s="64" t="s">
        <v>13632</v>
      </c>
      <c r="F26" s="64" t="s">
        <v>13517</v>
      </c>
      <c r="G26" s="64"/>
      <c r="H26" s="63"/>
      <c r="I26" s="63"/>
      <c r="J26" s="63"/>
      <c r="K26" s="63"/>
      <c r="L26" s="63"/>
      <c r="M26" s="63"/>
      <c r="N26" s="61"/>
      <c r="O26" s="61"/>
      <c r="P26" s="61"/>
      <c r="Q26" s="61"/>
      <c r="R26" s="61"/>
      <c r="S26" s="61"/>
      <c r="T26" s="61"/>
      <c r="U26" s="61"/>
      <c r="V26" s="61"/>
      <c r="W26" s="61"/>
      <c r="X26" s="61"/>
      <c r="Y26" s="61"/>
      <c r="Z26" s="61"/>
    </row>
    <row r="27" spans="1:26" ht="15.75" customHeight="1">
      <c r="A27" s="71" t="s">
        <v>13451</v>
      </c>
      <c r="B27" s="63" t="s">
        <v>13475</v>
      </c>
      <c r="C27" s="64" t="s">
        <v>13853</v>
      </c>
      <c r="D27" s="65" t="s">
        <v>13748</v>
      </c>
      <c r="E27" s="64" t="s">
        <v>13633</v>
      </c>
      <c r="F27" s="64" t="s">
        <v>13518</v>
      </c>
      <c r="G27" s="64"/>
      <c r="H27" s="63" t="s">
        <v>8957</v>
      </c>
      <c r="I27" s="63"/>
      <c r="J27" s="63"/>
      <c r="K27" s="63"/>
      <c r="L27" s="63"/>
      <c r="M27" s="63"/>
      <c r="N27" s="61"/>
      <c r="O27" s="61"/>
      <c r="P27" s="61"/>
      <c r="Q27" s="61"/>
      <c r="R27" s="61"/>
      <c r="S27" s="61"/>
      <c r="T27" s="61"/>
      <c r="U27" s="61"/>
      <c r="V27" s="61"/>
      <c r="W27" s="61"/>
      <c r="X27" s="61"/>
      <c r="Y27" s="61"/>
      <c r="Z27" s="61"/>
    </row>
    <row r="28" spans="1:26" ht="15.75" customHeight="1">
      <c r="A28" s="71" t="s">
        <v>13451</v>
      </c>
      <c r="B28" s="63" t="s">
        <v>13475</v>
      </c>
      <c r="C28" s="64" t="s">
        <v>13854</v>
      </c>
      <c r="D28" s="65" t="s">
        <v>13749</v>
      </c>
      <c r="E28" s="64" t="s">
        <v>13634</v>
      </c>
      <c r="F28" s="64" t="s">
        <v>13519</v>
      </c>
      <c r="G28" s="64"/>
      <c r="H28" s="63" t="s">
        <v>8957</v>
      </c>
      <c r="I28" s="63"/>
      <c r="J28" s="63"/>
      <c r="K28" s="63"/>
      <c r="L28" s="63"/>
      <c r="M28" s="63"/>
      <c r="N28" s="61"/>
      <c r="O28" s="61"/>
      <c r="P28" s="61"/>
      <c r="Q28" s="61"/>
      <c r="R28" s="61"/>
      <c r="S28" s="61"/>
      <c r="T28" s="61"/>
      <c r="U28" s="61"/>
      <c r="V28" s="61"/>
      <c r="W28" s="61"/>
      <c r="X28" s="61"/>
      <c r="Y28" s="61"/>
      <c r="Z28" s="61"/>
    </row>
    <row r="29" spans="1:26" ht="15.75" customHeight="1">
      <c r="A29" s="71" t="s">
        <v>13451</v>
      </c>
      <c r="B29" s="63" t="s">
        <v>13475</v>
      </c>
      <c r="C29" s="72" t="s">
        <v>13855</v>
      </c>
      <c r="D29" s="65" t="s">
        <v>13750</v>
      </c>
      <c r="E29" s="64" t="s">
        <v>13635</v>
      </c>
      <c r="F29" s="64" t="s">
        <v>13520</v>
      </c>
      <c r="G29" s="64"/>
      <c r="H29" s="63" t="s">
        <v>8957</v>
      </c>
      <c r="I29" s="63"/>
      <c r="J29" s="63"/>
      <c r="K29" s="63"/>
      <c r="L29" s="63"/>
      <c r="M29" s="63"/>
      <c r="N29" s="61"/>
      <c r="O29" s="61"/>
      <c r="P29" s="61"/>
      <c r="Q29" s="61"/>
      <c r="R29" s="61"/>
      <c r="S29" s="61"/>
      <c r="T29" s="61"/>
      <c r="U29" s="61"/>
      <c r="V29" s="61"/>
      <c r="W29" s="61"/>
      <c r="X29" s="61"/>
      <c r="Y29" s="61"/>
      <c r="Z29" s="61"/>
    </row>
    <row r="30" spans="1:26" ht="15.75" customHeight="1">
      <c r="A30" s="71" t="s">
        <v>13452</v>
      </c>
      <c r="B30" s="63" t="s">
        <v>13483</v>
      </c>
      <c r="C30" s="64" t="s">
        <v>13944</v>
      </c>
      <c r="D30" s="65" t="s">
        <v>13856</v>
      </c>
      <c r="E30" s="64" t="s">
        <v>13751</v>
      </c>
      <c r="F30" s="64" t="s">
        <v>13636</v>
      </c>
      <c r="G30" s="64" t="s">
        <v>13521</v>
      </c>
      <c r="H30" s="63"/>
      <c r="I30" s="78"/>
      <c r="J30" s="78"/>
      <c r="K30" s="78"/>
      <c r="L30" s="78"/>
      <c r="M30" s="78"/>
      <c r="N30" s="81"/>
      <c r="O30" s="81"/>
      <c r="P30" s="81"/>
      <c r="Q30" s="81"/>
      <c r="R30" s="81"/>
      <c r="S30" s="81"/>
      <c r="T30" s="81"/>
      <c r="U30" s="81"/>
      <c r="V30" s="81"/>
      <c r="W30" s="81"/>
      <c r="X30" s="81"/>
      <c r="Y30" s="81"/>
      <c r="Z30" s="81"/>
    </row>
    <row r="31" spans="1:26" ht="15.75" customHeight="1">
      <c r="A31" s="71" t="s">
        <v>13452</v>
      </c>
      <c r="B31" s="63" t="s">
        <v>13475</v>
      </c>
      <c r="C31" s="64" t="s">
        <v>13857</v>
      </c>
      <c r="D31" s="65" t="s">
        <v>13637</v>
      </c>
      <c r="E31" s="64" t="s">
        <v>13752</v>
      </c>
      <c r="F31" s="64" t="s">
        <v>13522</v>
      </c>
      <c r="G31" s="64"/>
      <c r="H31" s="63" t="s">
        <v>8957</v>
      </c>
      <c r="I31" s="63"/>
      <c r="J31" s="63"/>
      <c r="K31" s="63"/>
      <c r="L31" s="63"/>
      <c r="M31" s="63"/>
      <c r="N31" s="61"/>
      <c r="O31" s="61"/>
      <c r="P31" s="61"/>
      <c r="Q31" s="61"/>
      <c r="R31" s="61"/>
      <c r="S31" s="61"/>
      <c r="T31" s="61"/>
      <c r="U31" s="61"/>
      <c r="V31" s="61"/>
      <c r="W31" s="61"/>
      <c r="X31" s="61"/>
      <c r="Y31" s="61"/>
      <c r="Z31" s="61"/>
    </row>
    <row r="32" spans="1:26" ht="15.75" customHeight="1">
      <c r="A32" s="71" t="s">
        <v>13452</v>
      </c>
      <c r="B32" s="63" t="s">
        <v>13483</v>
      </c>
      <c r="C32" s="64" t="s">
        <v>13858</v>
      </c>
      <c r="D32" s="65" t="s">
        <v>13753</v>
      </c>
      <c r="E32" s="64" t="s">
        <v>13638</v>
      </c>
      <c r="F32" s="64" t="s">
        <v>13523</v>
      </c>
      <c r="G32" s="64"/>
      <c r="H32" s="63"/>
      <c r="I32" s="63"/>
      <c r="J32" s="63" t="s">
        <v>8957</v>
      </c>
      <c r="K32" s="63" t="s">
        <v>8957</v>
      </c>
      <c r="L32" s="63"/>
      <c r="M32" s="63"/>
      <c r="N32" s="61"/>
      <c r="O32" s="61"/>
      <c r="P32" s="61"/>
      <c r="Q32" s="61"/>
      <c r="R32" s="61"/>
      <c r="S32" s="61"/>
      <c r="T32" s="61"/>
      <c r="U32" s="61"/>
      <c r="V32" s="61"/>
      <c r="W32" s="61"/>
      <c r="X32" s="61"/>
      <c r="Y32" s="61"/>
      <c r="Z32" s="61"/>
    </row>
    <row r="33" spans="1:26" ht="15.75" customHeight="1">
      <c r="A33" s="71" t="s">
        <v>13452</v>
      </c>
      <c r="B33" s="63" t="s">
        <v>13475</v>
      </c>
      <c r="C33" s="64" t="s">
        <v>13859</v>
      </c>
      <c r="D33" s="65" t="s">
        <v>13754</v>
      </c>
      <c r="E33" s="64" t="s">
        <v>13639</v>
      </c>
      <c r="F33" s="64" t="s">
        <v>13524</v>
      </c>
      <c r="G33" s="64" t="s">
        <v>13940</v>
      </c>
      <c r="H33" s="63" t="s">
        <v>8957</v>
      </c>
      <c r="I33" s="63"/>
      <c r="J33" s="63"/>
      <c r="K33" s="63"/>
      <c r="L33" s="63"/>
      <c r="M33" s="63"/>
      <c r="N33" s="61"/>
      <c r="O33" s="61"/>
      <c r="P33" s="61"/>
      <c r="Q33" s="61"/>
      <c r="R33" s="61"/>
      <c r="S33" s="61"/>
      <c r="T33" s="61"/>
      <c r="U33" s="61"/>
      <c r="V33" s="61"/>
      <c r="W33" s="61"/>
      <c r="X33" s="61"/>
      <c r="Y33" s="61"/>
      <c r="Z33" s="61"/>
    </row>
    <row r="34" spans="1:26" ht="15.75" customHeight="1">
      <c r="A34" s="71" t="s">
        <v>13452</v>
      </c>
      <c r="B34" s="63" t="s">
        <v>13475</v>
      </c>
      <c r="C34" s="64" t="s">
        <v>13860</v>
      </c>
      <c r="D34" s="65" t="s">
        <v>13640</v>
      </c>
      <c r="E34" s="64" t="s">
        <v>13752</v>
      </c>
      <c r="F34" s="64" t="s">
        <v>13525</v>
      </c>
      <c r="G34" s="64"/>
      <c r="H34" s="63"/>
      <c r="I34" s="78"/>
      <c r="J34" s="78"/>
      <c r="K34" s="78"/>
      <c r="L34" s="78"/>
      <c r="M34" s="78"/>
      <c r="N34" s="81"/>
      <c r="O34" s="81"/>
      <c r="P34" s="81"/>
      <c r="Q34" s="81"/>
      <c r="R34" s="81"/>
      <c r="S34" s="81"/>
      <c r="T34" s="81"/>
      <c r="U34" s="81"/>
      <c r="V34" s="81"/>
      <c r="W34" s="81"/>
      <c r="X34" s="81"/>
      <c r="Y34" s="81"/>
      <c r="Z34" s="81"/>
    </row>
    <row r="35" spans="1:26" ht="15.75" customHeight="1">
      <c r="A35" s="71" t="s">
        <v>13452</v>
      </c>
      <c r="B35" s="63" t="s">
        <v>13475</v>
      </c>
      <c r="C35" s="72" t="s">
        <v>13861</v>
      </c>
      <c r="D35" s="65" t="s">
        <v>13755</v>
      </c>
      <c r="E35" s="64" t="s">
        <v>13641</v>
      </c>
      <c r="F35" s="64" t="s">
        <v>13526</v>
      </c>
      <c r="G35" s="64"/>
      <c r="H35" s="63"/>
      <c r="I35" s="63"/>
      <c r="J35" s="63"/>
      <c r="K35" s="63"/>
      <c r="L35" s="63"/>
      <c r="M35" s="63"/>
      <c r="N35" s="61"/>
      <c r="O35" s="61"/>
      <c r="P35" s="61"/>
      <c r="Q35" s="61"/>
      <c r="R35" s="61"/>
      <c r="S35" s="61"/>
      <c r="T35" s="61"/>
      <c r="U35" s="61"/>
      <c r="V35" s="61"/>
      <c r="W35" s="61"/>
      <c r="X35" s="61"/>
      <c r="Y35" s="61"/>
      <c r="Z35" s="61"/>
    </row>
    <row r="36" spans="1:26" ht="15.75" customHeight="1">
      <c r="A36" s="71" t="s">
        <v>13453</v>
      </c>
      <c r="B36" s="63" t="s">
        <v>13483</v>
      </c>
      <c r="C36" s="64" t="s">
        <v>13862</v>
      </c>
      <c r="D36" s="65" t="s">
        <v>13756</v>
      </c>
      <c r="E36" s="64" t="s">
        <v>13642</v>
      </c>
      <c r="F36" s="64" t="s">
        <v>13527</v>
      </c>
      <c r="G36" s="64" t="s">
        <v>13945</v>
      </c>
      <c r="H36" s="63" t="s">
        <v>8957</v>
      </c>
      <c r="I36" s="63"/>
      <c r="J36" s="63"/>
      <c r="K36" s="63"/>
      <c r="L36" s="63"/>
      <c r="M36" s="63"/>
      <c r="N36" s="61"/>
      <c r="O36" s="61"/>
      <c r="P36" s="61"/>
      <c r="Q36" s="61"/>
      <c r="R36" s="61"/>
      <c r="S36" s="61"/>
      <c r="T36" s="61"/>
      <c r="U36" s="61"/>
      <c r="V36" s="61"/>
      <c r="W36" s="61"/>
      <c r="X36" s="61"/>
      <c r="Y36" s="61"/>
      <c r="Z36" s="61"/>
    </row>
    <row r="37" spans="1:26" ht="15.75" customHeight="1">
      <c r="A37" s="71" t="s">
        <v>13453</v>
      </c>
      <c r="B37" s="63" t="s">
        <v>13475</v>
      </c>
      <c r="C37" s="64" t="s">
        <v>13863</v>
      </c>
      <c r="D37" s="65" t="s">
        <v>13757</v>
      </c>
      <c r="E37" s="64" t="s">
        <v>13643</v>
      </c>
      <c r="F37" s="64" t="s">
        <v>13528</v>
      </c>
      <c r="G37" s="64"/>
      <c r="H37" s="63"/>
      <c r="I37" s="63"/>
      <c r="J37" s="63"/>
      <c r="K37" s="63"/>
      <c r="L37" s="63"/>
      <c r="M37" s="63"/>
      <c r="N37" s="61"/>
      <c r="O37" s="61"/>
      <c r="P37" s="61"/>
      <c r="Q37" s="61"/>
      <c r="R37" s="61"/>
      <c r="S37" s="61"/>
      <c r="T37" s="61"/>
      <c r="U37" s="61"/>
      <c r="V37" s="61"/>
      <c r="W37" s="61"/>
      <c r="X37" s="61"/>
      <c r="Y37" s="61"/>
      <c r="Z37" s="61"/>
    </row>
    <row r="38" spans="1:26" ht="15.75" customHeight="1">
      <c r="A38" s="71" t="s">
        <v>13453</v>
      </c>
      <c r="B38" s="63" t="s">
        <v>13475</v>
      </c>
      <c r="C38" s="64" t="s">
        <v>13864</v>
      </c>
      <c r="D38" s="65" t="s">
        <v>13644</v>
      </c>
      <c r="E38" s="64" t="s">
        <v>13758</v>
      </c>
      <c r="F38" s="64" t="s">
        <v>13529</v>
      </c>
      <c r="G38" s="64"/>
      <c r="H38" s="63" t="s">
        <v>8957</v>
      </c>
      <c r="I38" s="63"/>
      <c r="J38" s="63"/>
      <c r="K38" s="63"/>
      <c r="L38" s="63"/>
      <c r="M38" s="63"/>
      <c r="N38" s="61"/>
      <c r="O38" s="61"/>
      <c r="P38" s="61"/>
      <c r="Q38" s="61"/>
      <c r="R38" s="61"/>
      <c r="S38" s="61"/>
      <c r="T38" s="61"/>
      <c r="U38" s="61"/>
      <c r="V38" s="61"/>
      <c r="W38" s="61"/>
      <c r="X38" s="61"/>
      <c r="Y38" s="61"/>
      <c r="Z38" s="61"/>
    </row>
    <row r="39" spans="1:26" ht="15.75" customHeight="1">
      <c r="A39" s="71" t="s">
        <v>13453</v>
      </c>
      <c r="B39" s="63" t="s">
        <v>13475</v>
      </c>
      <c r="C39" s="64" t="s">
        <v>13865</v>
      </c>
      <c r="D39" s="65" t="s">
        <v>13759</v>
      </c>
      <c r="E39" s="64" t="s">
        <v>13645</v>
      </c>
      <c r="F39" s="64" t="s">
        <v>13530</v>
      </c>
      <c r="G39" s="64" t="s">
        <v>13946</v>
      </c>
      <c r="H39" s="63" t="s">
        <v>8957</v>
      </c>
      <c r="I39" s="63"/>
      <c r="J39" s="63"/>
      <c r="K39" s="63"/>
      <c r="L39" s="63"/>
      <c r="M39" s="63"/>
      <c r="N39" s="61"/>
      <c r="O39" s="61"/>
      <c r="P39" s="61"/>
      <c r="Q39" s="61"/>
      <c r="R39" s="61"/>
      <c r="S39" s="61"/>
      <c r="T39" s="61"/>
      <c r="U39" s="61"/>
      <c r="V39" s="61"/>
      <c r="W39" s="61"/>
      <c r="X39" s="61"/>
      <c r="Y39" s="61"/>
      <c r="Z39" s="61"/>
    </row>
    <row r="40" spans="1:26" ht="15.75" customHeight="1">
      <c r="A40" s="71" t="s">
        <v>13453</v>
      </c>
      <c r="B40" s="63" t="s">
        <v>13475</v>
      </c>
      <c r="C40" s="72" t="s">
        <v>13866</v>
      </c>
      <c r="D40" s="65" t="s">
        <v>13646</v>
      </c>
      <c r="E40" s="64" t="s">
        <v>13758</v>
      </c>
      <c r="F40" s="64" t="s">
        <v>13531</v>
      </c>
      <c r="G40" s="64"/>
      <c r="H40" s="63"/>
      <c r="I40" s="78"/>
      <c r="J40" s="78"/>
      <c r="K40" s="78"/>
      <c r="L40" s="78"/>
      <c r="M40" s="78"/>
      <c r="N40" s="81"/>
      <c r="O40" s="81"/>
      <c r="P40" s="81"/>
      <c r="Q40" s="81"/>
      <c r="R40" s="81"/>
      <c r="S40" s="81"/>
      <c r="T40" s="81"/>
      <c r="U40" s="81"/>
      <c r="V40" s="81"/>
      <c r="W40" s="81"/>
      <c r="X40" s="81"/>
      <c r="Y40" s="81"/>
      <c r="Z40" s="81"/>
    </row>
    <row r="41" spans="1:26" ht="15.75" customHeight="1">
      <c r="A41" s="71" t="s">
        <v>13453</v>
      </c>
      <c r="B41" s="74" t="s">
        <v>13483</v>
      </c>
      <c r="C41" s="75" t="s">
        <v>13867</v>
      </c>
      <c r="D41" s="76" t="s">
        <v>13760</v>
      </c>
      <c r="E41" s="75" t="s">
        <v>13647</v>
      </c>
      <c r="F41" s="75" t="s">
        <v>13532</v>
      </c>
      <c r="G41" s="64" t="s">
        <v>13945</v>
      </c>
      <c r="H41" s="63" t="s">
        <v>8957</v>
      </c>
      <c r="I41" s="63"/>
      <c r="J41" s="63"/>
      <c r="K41" s="63"/>
      <c r="L41" s="63"/>
      <c r="M41" s="63"/>
      <c r="N41" s="61"/>
      <c r="O41" s="61"/>
      <c r="P41" s="61"/>
      <c r="Q41" s="61"/>
      <c r="R41" s="61"/>
      <c r="S41" s="61"/>
      <c r="T41" s="61"/>
      <c r="U41" s="61"/>
      <c r="V41" s="61"/>
      <c r="W41" s="61"/>
      <c r="X41" s="61"/>
      <c r="Y41" s="61"/>
      <c r="Z41" s="61"/>
    </row>
    <row r="42" spans="1:26" ht="15.75" customHeight="1">
      <c r="A42" s="71" t="s">
        <v>13453</v>
      </c>
      <c r="B42" s="67" t="s">
        <v>13483</v>
      </c>
      <c r="C42" s="72" t="s">
        <v>13868</v>
      </c>
      <c r="D42" s="69" t="s">
        <v>13761</v>
      </c>
      <c r="E42" s="68" t="s">
        <v>13648</v>
      </c>
      <c r="F42" s="68" t="s">
        <v>13533</v>
      </c>
      <c r="G42" s="68" t="s">
        <v>13946</v>
      </c>
      <c r="H42" s="67" t="s">
        <v>8957</v>
      </c>
      <c r="I42" s="67"/>
      <c r="J42" s="67"/>
      <c r="K42" s="67"/>
      <c r="L42" s="67"/>
      <c r="M42" s="67"/>
      <c r="N42" s="70"/>
      <c r="O42" s="70"/>
      <c r="P42" s="70"/>
      <c r="Q42" s="70"/>
      <c r="R42" s="70"/>
      <c r="S42" s="70"/>
      <c r="T42" s="70"/>
      <c r="U42" s="70"/>
      <c r="V42" s="70"/>
      <c r="W42" s="70"/>
      <c r="X42" s="70"/>
      <c r="Y42" s="70"/>
      <c r="Z42" s="70"/>
    </row>
    <row r="43" spans="1:26" ht="15.75" customHeight="1">
      <c r="A43" s="71" t="s">
        <v>13454</v>
      </c>
      <c r="B43" s="63" t="s">
        <v>13483</v>
      </c>
      <c r="C43" s="64" t="s">
        <v>13869</v>
      </c>
      <c r="D43" s="65" t="s">
        <v>13762</v>
      </c>
      <c r="E43" s="64" t="s">
        <v>13649</v>
      </c>
      <c r="F43" s="64" t="s">
        <v>13534</v>
      </c>
      <c r="G43" s="64"/>
      <c r="H43" s="63" t="s">
        <v>8957</v>
      </c>
      <c r="I43" s="78"/>
      <c r="J43" s="78"/>
      <c r="K43" s="78"/>
      <c r="L43" s="78"/>
      <c r="M43" s="78"/>
      <c r="N43" s="61"/>
      <c r="O43" s="61"/>
      <c r="P43" s="61"/>
      <c r="Q43" s="61"/>
      <c r="R43" s="61"/>
      <c r="S43" s="61"/>
      <c r="T43" s="61"/>
      <c r="U43" s="61"/>
      <c r="V43" s="61"/>
      <c r="W43" s="61"/>
      <c r="X43" s="61"/>
      <c r="Y43" s="61"/>
      <c r="Z43" s="61"/>
    </row>
    <row r="44" spans="1:26" ht="15.75" customHeight="1">
      <c r="A44" s="71" t="s">
        <v>13454</v>
      </c>
      <c r="B44" s="67" t="s">
        <v>13483</v>
      </c>
      <c r="C44" s="72" t="s">
        <v>13870</v>
      </c>
      <c r="D44" s="69" t="s">
        <v>13763</v>
      </c>
      <c r="E44" s="68" t="s">
        <v>13650</v>
      </c>
      <c r="F44" s="68" t="s">
        <v>13535</v>
      </c>
      <c r="G44" s="64" t="s">
        <v>13940</v>
      </c>
      <c r="H44" s="67" t="s">
        <v>8957</v>
      </c>
      <c r="I44" s="67"/>
      <c r="J44" s="67"/>
      <c r="K44" s="67"/>
      <c r="L44" s="67"/>
      <c r="M44" s="67"/>
      <c r="N44" s="70"/>
      <c r="O44" s="70"/>
      <c r="P44" s="70"/>
      <c r="Q44" s="70"/>
      <c r="R44" s="70"/>
      <c r="S44" s="70"/>
      <c r="T44" s="70"/>
      <c r="U44" s="70"/>
      <c r="V44" s="70"/>
      <c r="W44" s="70"/>
      <c r="X44" s="70"/>
      <c r="Y44" s="70"/>
      <c r="Z44" s="70"/>
    </row>
    <row r="45" spans="1:26" ht="15.75" customHeight="1">
      <c r="A45" s="71" t="s">
        <v>13455</v>
      </c>
      <c r="B45" s="63" t="s">
        <v>13483</v>
      </c>
      <c r="C45" s="64" t="s">
        <v>13871</v>
      </c>
      <c r="D45" s="64" t="s">
        <v>13764</v>
      </c>
      <c r="E45" s="64" t="s">
        <v>13651</v>
      </c>
      <c r="F45" s="64" t="s">
        <v>13536</v>
      </c>
      <c r="G45" s="64"/>
      <c r="H45" s="63" t="s">
        <v>8957</v>
      </c>
      <c r="I45" s="63"/>
      <c r="J45" s="63"/>
      <c r="K45" s="63"/>
      <c r="L45" s="63"/>
      <c r="M45" s="63"/>
      <c r="N45" s="61"/>
      <c r="O45" s="61"/>
      <c r="P45" s="61"/>
      <c r="Q45" s="61"/>
      <c r="R45" s="61"/>
      <c r="S45" s="61"/>
      <c r="T45" s="61"/>
      <c r="U45" s="61"/>
      <c r="V45" s="61"/>
      <c r="W45" s="61"/>
      <c r="X45" s="61"/>
      <c r="Y45" s="61"/>
      <c r="Z45" s="61"/>
    </row>
    <row r="46" spans="1:26" ht="15.75" customHeight="1">
      <c r="A46" s="71" t="s">
        <v>13455</v>
      </c>
      <c r="B46" s="63" t="s">
        <v>13483</v>
      </c>
      <c r="C46" s="72" t="s">
        <v>13872</v>
      </c>
      <c r="D46" s="65" t="s">
        <v>13765</v>
      </c>
      <c r="E46" s="64" t="s">
        <v>13652</v>
      </c>
      <c r="F46" s="64" t="s">
        <v>13537</v>
      </c>
      <c r="G46" s="64"/>
      <c r="H46" s="63" t="s">
        <v>8957</v>
      </c>
      <c r="I46" s="63"/>
      <c r="J46" s="63"/>
      <c r="K46" s="63"/>
      <c r="L46" s="63"/>
      <c r="M46" s="63"/>
      <c r="N46" s="61"/>
      <c r="O46" s="61"/>
      <c r="P46" s="61"/>
      <c r="Q46" s="61"/>
      <c r="R46" s="61"/>
      <c r="S46" s="61"/>
      <c r="T46" s="61"/>
      <c r="U46" s="61"/>
      <c r="V46" s="61"/>
      <c r="W46" s="61"/>
      <c r="X46" s="61"/>
      <c r="Y46" s="61"/>
      <c r="Z46" s="61"/>
    </row>
    <row r="47" spans="1:26" ht="15.75" customHeight="1">
      <c r="A47" s="71" t="s">
        <v>13455</v>
      </c>
      <c r="B47" s="63" t="s">
        <v>13483</v>
      </c>
      <c r="C47" s="68" t="s">
        <v>13873</v>
      </c>
      <c r="D47" s="69" t="s">
        <v>13766</v>
      </c>
      <c r="E47" s="68" t="s">
        <v>13653</v>
      </c>
      <c r="F47" s="68" t="s">
        <v>13538</v>
      </c>
      <c r="G47" s="68"/>
      <c r="H47" s="67" t="s">
        <v>8957</v>
      </c>
      <c r="I47" s="67"/>
      <c r="J47" s="67"/>
      <c r="K47" s="67"/>
      <c r="L47" s="67"/>
      <c r="M47" s="67"/>
      <c r="N47" s="70"/>
      <c r="O47" s="70"/>
      <c r="P47" s="70"/>
      <c r="Q47" s="70"/>
      <c r="R47" s="70"/>
      <c r="S47" s="70"/>
      <c r="T47" s="70"/>
      <c r="U47" s="70"/>
      <c r="V47" s="70"/>
      <c r="W47" s="70"/>
      <c r="X47" s="70"/>
      <c r="Y47" s="70"/>
      <c r="Z47" s="70"/>
    </row>
    <row r="48" spans="1:26" ht="15.75" customHeight="1">
      <c r="A48" s="71" t="s">
        <v>13455</v>
      </c>
      <c r="B48" s="67" t="s">
        <v>13483</v>
      </c>
      <c r="C48" s="68" t="s">
        <v>13874</v>
      </c>
      <c r="D48" s="69" t="s">
        <v>13767</v>
      </c>
      <c r="E48" s="68" t="s">
        <v>13654</v>
      </c>
      <c r="F48" s="68" t="s">
        <v>13539</v>
      </c>
      <c r="G48" s="68"/>
      <c r="H48" s="67" t="s">
        <v>8957</v>
      </c>
      <c r="I48" s="67"/>
      <c r="J48" s="67"/>
      <c r="K48" s="67"/>
      <c r="L48" s="67"/>
      <c r="M48" s="67"/>
      <c r="N48" s="70"/>
      <c r="O48" s="70"/>
      <c r="P48" s="70"/>
      <c r="Q48" s="70"/>
      <c r="R48" s="70"/>
      <c r="S48" s="70"/>
      <c r="T48" s="70"/>
      <c r="U48" s="70"/>
      <c r="V48" s="70"/>
      <c r="W48" s="70"/>
      <c r="X48" s="70"/>
      <c r="Y48" s="70"/>
      <c r="Z48" s="70"/>
    </row>
    <row r="49" spans="1:26" ht="15.75" customHeight="1">
      <c r="A49" s="71" t="s">
        <v>13456</v>
      </c>
      <c r="B49" s="63" t="s">
        <v>13483</v>
      </c>
      <c r="C49" s="64" t="s">
        <v>13875</v>
      </c>
      <c r="D49" s="65" t="s">
        <v>13768</v>
      </c>
      <c r="E49" s="64" t="s">
        <v>13655</v>
      </c>
      <c r="F49" s="64" t="s">
        <v>13540</v>
      </c>
      <c r="G49" s="64"/>
      <c r="H49" s="63"/>
      <c r="I49" s="78"/>
      <c r="J49" s="78"/>
      <c r="K49" s="78"/>
      <c r="L49" s="78"/>
      <c r="M49" s="78"/>
      <c r="N49" s="81"/>
      <c r="O49" s="81"/>
      <c r="P49" s="81"/>
      <c r="Q49" s="81"/>
      <c r="R49" s="81"/>
      <c r="S49" s="81"/>
      <c r="T49" s="81"/>
      <c r="U49" s="81"/>
      <c r="V49" s="81"/>
      <c r="W49" s="81"/>
      <c r="X49" s="81"/>
      <c r="Y49" s="81"/>
      <c r="Z49" s="81"/>
    </row>
    <row r="50" spans="1:26" ht="15.75" customHeight="1">
      <c r="A50" s="71" t="s">
        <v>13456</v>
      </c>
      <c r="B50" s="63" t="s">
        <v>13483</v>
      </c>
      <c r="C50" s="72" t="s">
        <v>13876</v>
      </c>
      <c r="D50" s="65" t="s">
        <v>13769</v>
      </c>
      <c r="E50" s="64" t="s">
        <v>13656</v>
      </c>
      <c r="F50" s="64" t="s">
        <v>13541</v>
      </c>
      <c r="G50" s="64" t="s">
        <v>13947</v>
      </c>
      <c r="H50" s="63" t="s">
        <v>8957</v>
      </c>
      <c r="I50" s="63"/>
      <c r="J50" s="63"/>
      <c r="K50" s="63"/>
      <c r="L50" s="63"/>
      <c r="M50" s="63"/>
      <c r="N50" s="61"/>
      <c r="O50" s="61"/>
      <c r="P50" s="61"/>
      <c r="Q50" s="61"/>
      <c r="R50" s="61"/>
      <c r="S50" s="61"/>
      <c r="T50" s="61"/>
      <c r="U50" s="61"/>
      <c r="V50" s="61"/>
      <c r="W50" s="61"/>
      <c r="X50" s="61"/>
      <c r="Y50" s="61"/>
      <c r="Z50" s="61"/>
    </row>
    <row r="51" spans="1:26" ht="15.75" customHeight="1">
      <c r="A51" s="71" t="s">
        <v>13456</v>
      </c>
      <c r="B51" s="67" t="s">
        <v>13483</v>
      </c>
      <c r="C51" s="68" t="s">
        <v>13877</v>
      </c>
      <c r="D51" s="69" t="s">
        <v>13770</v>
      </c>
      <c r="E51" s="68" t="s">
        <v>13657</v>
      </c>
      <c r="F51" s="68" t="s">
        <v>13542</v>
      </c>
      <c r="G51" s="68"/>
      <c r="H51" s="67" t="s">
        <v>8957</v>
      </c>
      <c r="I51" s="67"/>
      <c r="J51" s="67"/>
      <c r="K51" s="67"/>
      <c r="L51" s="67"/>
      <c r="M51" s="67"/>
      <c r="N51" s="70"/>
      <c r="O51" s="70"/>
      <c r="P51" s="70"/>
      <c r="Q51" s="70"/>
      <c r="R51" s="70"/>
      <c r="S51" s="70"/>
      <c r="T51" s="70"/>
      <c r="U51" s="70"/>
      <c r="V51" s="70"/>
      <c r="W51" s="70"/>
      <c r="X51" s="70"/>
      <c r="Y51" s="70"/>
      <c r="Z51" s="70"/>
    </row>
    <row r="52" spans="1:26" ht="15.75" customHeight="1">
      <c r="A52" s="71" t="s">
        <v>13457</v>
      </c>
      <c r="B52" s="63" t="s">
        <v>13475</v>
      </c>
      <c r="C52" s="64" t="s">
        <v>13878</v>
      </c>
      <c r="D52" s="65" t="s">
        <v>13771</v>
      </c>
      <c r="E52" s="64" t="s">
        <v>13658</v>
      </c>
      <c r="F52" s="64" t="s">
        <v>13543</v>
      </c>
      <c r="G52" s="64"/>
      <c r="H52" s="63" t="s">
        <v>8957</v>
      </c>
      <c r="I52" s="63"/>
      <c r="J52" s="63"/>
      <c r="K52" s="63"/>
      <c r="L52" s="63"/>
      <c r="M52" s="63"/>
      <c r="N52" s="61"/>
      <c r="O52" s="61"/>
      <c r="P52" s="61"/>
      <c r="Q52" s="61"/>
      <c r="R52" s="61"/>
      <c r="S52" s="61"/>
      <c r="T52" s="61"/>
      <c r="U52" s="61"/>
      <c r="V52" s="61"/>
      <c r="W52" s="61"/>
      <c r="X52" s="61"/>
      <c r="Y52" s="61"/>
      <c r="Z52" s="61"/>
    </row>
    <row r="53" spans="1:26" ht="15.75" customHeight="1">
      <c r="A53" s="71" t="s">
        <v>13457</v>
      </c>
      <c r="B53" s="63" t="s">
        <v>13475</v>
      </c>
      <c r="C53" s="64" t="s">
        <v>13948</v>
      </c>
      <c r="D53" s="65" t="s">
        <v>13879</v>
      </c>
      <c r="E53" s="64" t="s">
        <v>13772</v>
      </c>
      <c r="F53" s="64" t="s">
        <v>13659</v>
      </c>
      <c r="G53" s="64" t="s">
        <v>13544</v>
      </c>
      <c r="H53" s="63"/>
      <c r="I53" s="63" t="s">
        <v>8957</v>
      </c>
      <c r="J53" s="63" t="s">
        <v>8957</v>
      </c>
      <c r="K53" s="63"/>
      <c r="L53" s="63"/>
      <c r="M53" s="63"/>
      <c r="N53" s="61"/>
      <c r="O53" s="61"/>
      <c r="P53" s="61"/>
      <c r="Q53" s="61"/>
      <c r="R53" s="61"/>
      <c r="S53" s="61"/>
      <c r="T53" s="61"/>
      <c r="U53" s="61"/>
      <c r="V53" s="61"/>
      <c r="W53" s="61"/>
      <c r="X53" s="61"/>
      <c r="Y53" s="61"/>
      <c r="Z53" s="61"/>
    </row>
    <row r="54" spans="1:26" ht="15.75" customHeight="1">
      <c r="A54" s="73" t="s">
        <v>13457</v>
      </c>
      <c r="B54" s="74" t="s">
        <v>13475</v>
      </c>
      <c r="C54" s="75" t="s">
        <v>13949</v>
      </c>
      <c r="D54" s="76" t="s">
        <v>13880</v>
      </c>
      <c r="E54" s="75" t="s">
        <v>13773</v>
      </c>
      <c r="F54" s="75" t="s">
        <v>13660</v>
      </c>
      <c r="G54" s="64" t="s">
        <v>13545</v>
      </c>
      <c r="H54" s="63"/>
      <c r="I54" s="63"/>
      <c r="J54" s="63"/>
      <c r="K54" s="63"/>
      <c r="L54" s="63"/>
      <c r="M54" s="63"/>
      <c r="N54" s="61"/>
      <c r="O54" s="61"/>
      <c r="P54" s="61"/>
      <c r="Q54" s="61"/>
      <c r="R54" s="61"/>
      <c r="S54" s="61"/>
      <c r="T54" s="61"/>
      <c r="U54" s="61"/>
      <c r="V54" s="61"/>
      <c r="W54" s="61"/>
      <c r="X54" s="61"/>
      <c r="Y54" s="61"/>
      <c r="Z54" s="61"/>
    </row>
    <row r="55" spans="1:26" ht="15.75" customHeight="1">
      <c r="A55" s="71" t="s">
        <v>13457</v>
      </c>
      <c r="B55" s="63" t="s">
        <v>13475</v>
      </c>
      <c r="C55" s="64" t="s">
        <v>13881</v>
      </c>
      <c r="D55" s="65" t="s">
        <v>13774</v>
      </c>
      <c r="E55" s="64" t="s">
        <v>13661</v>
      </c>
      <c r="F55" s="64" t="s">
        <v>13546</v>
      </c>
      <c r="G55" s="64"/>
      <c r="H55" s="63"/>
      <c r="I55" s="63" t="s">
        <v>8957</v>
      </c>
      <c r="J55" s="63"/>
      <c r="K55" s="63"/>
      <c r="L55" s="63"/>
      <c r="M55" s="63"/>
      <c r="N55" s="61"/>
      <c r="O55" s="61"/>
      <c r="P55" s="61"/>
      <c r="Q55" s="61"/>
      <c r="R55" s="61"/>
      <c r="S55" s="61"/>
      <c r="T55" s="61"/>
      <c r="U55" s="61"/>
      <c r="V55" s="61"/>
      <c r="W55" s="61"/>
      <c r="X55" s="61"/>
      <c r="Y55" s="61"/>
      <c r="Z55" s="61"/>
    </row>
    <row r="56" spans="1:26" ht="15.75" customHeight="1">
      <c r="A56" s="73" t="s">
        <v>13457</v>
      </c>
      <c r="B56" s="74" t="s">
        <v>13475</v>
      </c>
      <c r="C56" s="75" t="s">
        <v>13950</v>
      </c>
      <c r="D56" s="76" t="s">
        <v>13882</v>
      </c>
      <c r="E56" s="75" t="s">
        <v>13775</v>
      </c>
      <c r="F56" s="75" t="s">
        <v>13662</v>
      </c>
      <c r="G56" s="64" t="s">
        <v>13547</v>
      </c>
      <c r="H56" s="63"/>
      <c r="I56" s="63" t="s">
        <v>8957</v>
      </c>
      <c r="J56" s="63"/>
      <c r="K56" s="63"/>
      <c r="L56" s="63"/>
      <c r="M56" s="63"/>
      <c r="N56" s="61"/>
      <c r="O56" s="61"/>
      <c r="P56" s="61"/>
      <c r="Q56" s="61"/>
      <c r="R56" s="61"/>
      <c r="S56" s="61"/>
      <c r="T56" s="61"/>
      <c r="U56" s="61"/>
      <c r="V56" s="61"/>
      <c r="W56" s="61"/>
      <c r="X56" s="61"/>
      <c r="Y56" s="61"/>
      <c r="Z56" s="61"/>
    </row>
    <row r="57" spans="1:26" ht="15.75" customHeight="1">
      <c r="A57" s="71" t="s">
        <v>13457</v>
      </c>
      <c r="B57" s="63" t="s">
        <v>13475</v>
      </c>
      <c r="C57" s="72" t="s">
        <v>13951</v>
      </c>
      <c r="D57" s="65" t="s">
        <v>13883</v>
      </c>
      <c r="E57" s="64" t="s">
        <v>13776</v>
      </c>
      <c r="F57" s="64" t="s">
        <v>13663</v>
      </c>
      <c r="G57" s="64" t="s">
        <v>13548</v>
      </c>
      <c r="H57" s="63"/>
      <c r="I57" s="63" t="s">
        <v>8957</v>
      </c>
      <c r="J57" s="63"/>
      <c r="K57" s="63"/>
      <c r="L57" s="63"/>
      <c r="M57" s="63"/>
      <c r="N57" s="61"/>
      <c r="O57" s="61"/>
      <c r="P57" s="61"/>
      <c r="Q57" s="61"/>
      <c r="R57" s="61"/>
      <c r="S57" s="61"/>
      <c r="T57" s="61"/>
      <c r="U57" s="61"/>
      <c r="V57" s="61"/>
      <c r="W57" s="61"/>
      <c r="X57" s="61"/>
      <c r="Y57" s="61"/>
      <c r="Z57" s="61"/>
    </row>
    <row r="58" spans="1:26" ht="15.75" customHeight="1">
      <c r="A58" s="71" t="s">
        <v>13457</v>
      </c>
      <c r="B58" s="63" t="s">
        <v>13475</v>
      </c>
      <c r="C58" s="64" t="s">
        <v>13884</v>
      </c>
      <c r="D58" s="65" t="s">
        <v>13777</v>
      </c>
      <c r="E58" s="64" t="s">
        <v>13664</v>
      </c>
      <c r="F58" s="64" t="s">
        <v>13549</v>
      </c>
      <c r="G58" s="64"/>
      <c r="H58" s="63"/>
      <c r="I58" s="78"/>
      <c r="J58" s="78"/>
      <c r="K58" s="78"/>
      <c r="L58" s="78"/>
      <c r="M58" s="78"/>
      <c r="N58" s="81"/>
      <c r="O58" s="81"/>
      <c r="P58" s="81"/>
      <c r="Q58" s="81"/>
      <c r="R58" s="81"/>
      <c r="S58" s="81"/>
      <c r="T58" s="81"/>
      <c r="U58" s="81"/>
      <c r="V58" s="81"/>
      <c r="W58" s="81"/>
      <c r="X58" s="81"/>
      <c r="Y58" s="81"/>
      <c r="Z58" s="81"/>
    </row>
    <row r="59" spans="1:26" ht="15.75" customHeight="1">
      <c r="A59" s="71" t="s">
        <v>13457</v>
      </c>
      <c r="B59" s="63" t="s">
        <v>13483</v>
      </c>
      <c r="C59" s="64" t="s">
        <v>13952</v>
      </c>
      <c r="D59" s="65" t="s">
        <v>13885</v>
      </c>
      <c r="E59" s="64" t="s">
        <v>13778</v>
      </c>
      <c r="F59" s="64" t="s">
        <v>13665</v>
      </c>
      <c r="G59" s="64" t="s">
        <v>13550</v>
      </c>
      <c r="H59" s="63"/>
      <c r="I59" s="63"/>
      <c r="J59" s="63" t="s">
        <v>8957</v>
      </c>
      <c r="K59" s="63" t="s">
        <v>8957</v>
      </c>
      <c r="L59" s="63"/>
      <c r="M59" s="63"/>
      <c r="N59" s="61"/>
      <c r="O59" s="61"/>
      <c r="P59" s="61"/>
      <c r="Q59" s="61"/>
      <c r="R59" s="61"/>
      <c r="S59" s="61"/>
      <c r="T59" s="61"/>
      <c r="U59" s="61"/>
      <c r="V59" s="61"/>
      <c r="W59" s="61"/>
      <c r="X59" s="61"/>
      <c r="Y59" s="61"/>
      <c r="Z59" s="61"/>
    </row>
    <row r="60" spans="1:26" ht="15.75" customHeight="1">
      <c r="A60" s="71" t="s">
        <v>13457</v>
      </c>
      <c r="B60" s="63" t="s">
        <v>13483</v>
      </c>
      <c r="C60" s="64" t="s">
        <v>13886</v>
      </c>
      <c r="D60" s="65" t="s">
        <v>13779</v>
      </c>
      <c r="E60" s="64" t="s">
        <v>13666</v>
      </c>
      <c r="F60" s="64" t="s">
        <v>13551</v>
      </c>
      <c r="G60" s="64"/>
      <c r="H60" s="63"/>
      <c r="I60" s="63"/>
      <c r="J60" s="63"/>
      <c r="K60" s="63"/>
      <c r="L60" s="63" t="s">
        <v>8957</v>
      </c>
      <c r="M60" s="63"/>
      <c r="N60" s="61"/>
      <c r="O60" s="61"/>
      <c r="P60" s="61"/>
      <c r="Q60" s="61"/>
      <c r="R60" s="61"/>
      <c r="S60" s="61"/>
      <c r="T60" s="61"/>
      <c r="U60" s="61"/>
      <c r="V60" s="61"/>
      <c r="W60" s="61"/>
      <c r="X60" s="61"/>
      <c r="Y60" s="61"/>
      <c r="Z60" s="61"/>
    </row>
    <row r="61" spans="1:26" ht="15.75" customHeight="1">
      <c r="A61" s="71" t="s">
        <v>13458</v>
      </c>
      <c r="B61" s="63" t="s">
        <v>13484</v>
      </c>
      <c r="C61" s="64" t="s">
        <v>13887</v>
      </c>
      <c r="D61" s="82" t="s">
        <v>13780</v>
      </c>
      <c r="E61" s="64" t="s">
        <v>13667</v>
      </c>
      <c r="F61" s="64" t="s">
        <v>13552</v>
      </c>
      <c r="G61" s="64"/>
      <c r="H61" s="63" t="s">
        <v>8957</v>
      </c>
      <c r="I61" s="63"/>
      <c r="J61" s="63"/>
      <c r="K61" s="63"/>
      <c r="L61" s="63"/>
      <c r="M61" s="63"/>
      <c r="N61" s="61"/>
      <c r="O61" s="61"/>
      <c r="P61" s="61"/>
      <c r="Q61" s="61"/>
      <c r="R61" s="61"/>
      <c r="S61" s="61"/>
      <c r="T61" s="61"/>
      <c r="U61" s="61"/>
      <c r="V61" s="61"/>
      <c r="W61" s="61"/>
      <c r="X61" s="61"/>
      <c r="Y61" s="61"/>
      <c r="Z61" s="61"/>
    </row>
    <row r="62" spans="1:26" ht="15.75" customHeight="1">
      <c r="A62" s="71" t="s">
        <v>13458</v>
      </c>
      <c r="B62" s="63" t="s">
        <v>13484</v>
      </c>
      <c r="C62" s="64" t="s">
        <v>13888</v>
      </c>
      <c r="D62" s="65" t="s">
        <v>13781</v>
      </c>
      <c r="E62" s="64" t="s">
        <v>13668</v>
      </c>
      <c r="F62" s="64" t="s">
        <v>13553</v>
      </c>
      <c r="G62" s="64"/>
      <c r="H62" s="63" t="s">
        <v>8957</v>
      </c>
      <c r="I62" s="78"/>
      <c r="J62" s="78"/>
      <c r="K62" s="78"/>
      <c r="L62" s="78"/>
      <c r="M62" s="78"/>
      <c r="N62" s="61"/>
      <c r="O62" s="61"/>
      <c r="P62" s="61"/>
      <c r="Q62" s="61"/>
      <c r="R62" s="61"/>
      <c r="S62" s="61"/>
      <c r="T62" s="61"/>
      <c r="U62" s="61"/>
      <c r="V62" s="61"/>
      <c r="W62" s="61"/>
      <c r="X62" s="61"/>
      <c r="Y62" s="61"/>
      <c r="Z62" s="61"/>
    </row>
    <row r="63" spans="1:26" ht="15.75" customHeight="1">
      <c r="A63" s="71" t="s">
        <v>13458</v>
      </c>
      <c r="B63" s="63" t="s">
        <v>13484</v>
      </c>
      <c r="C63" s="64" t="s">
        <v>13889</v>
      </c>
      <c r="D63" s="65" t="s">
        <v>13782</v>
      </c>
      <c r="E63" s="64" t="s">
        <v>13669</v>
      </c>
      <c r="F63" s="64" t="s">
        <v>13554</v>
      </c>
      <c r="G63" s="64" t="s">
        <v>13940</v>
      </c>
      <c r="H63" s="63" t="s">
        <v>8957</v>
      </c>
      <c r="I63" s="63"/>
      <c r="J63" s="63"/>
      <c r="K63" s="63"/>
      <c r="L63" s="63"/>
      <c r="M63" s="63"/>
      <c r="N63" s="61"/>
      <c r="O63" s="61"/>
      <c r="P63" s="61"/>
      <c r="Q63" s="61"/>
      <c r="R63" s="61"/>
      <c r="S63" s="61"/>
      <c r="T63" s="61"/>
      <c r="U63" s="61"/>
      <c r="V63" s="61"/>
      <c r="W63" s="61"/>
      <c r="X63" s="61"/>
      <c r="Y63" s="61"/>
      <c r="Z63" s="61"/>
    </row>
    <row r="64" spans="1:26" ht="15.75" customHeight="1">
      <c r="A64" s="71" t="s">
        <v>13458</v>
      </c>
      <c r="B64" s="63" t="s">
        <v>13483</v>
      </c>
      <c r="C64" s="72" t="s">
        <v>13890</v>
      </c>
      <c r="D64" s="65" t="s">
        <v>13783</v>
      </c>
      <c r="E64" s="64" t="s">
        <v>13670</v>
      </c>
      <c r="F64" s="64" t="s">
        <v>13555</v>
      </c>
      <c r="G64" s="64" t="s">
        <v>13940</v>
      </c>
      <c r="H64" s="63" t="s">
        <v>8957</v>
      </c>
      <c r="I64" s="63"/>
      <c r="J64" s="63"/>
      <c r="K64" s="63"/>
      <c r="L64" s="63"/>
      <c r="M64" s="63"/>
      <c r="N64" s="61"/>
      <c r="O64" s="61"/>
      <c r="P64" s="61"/>
      <c r="Q64" s="61"/>
      <c r="R64" s="61"/>
      <c r="S64" s="61"/>
      <c r="T64" s="61"/>
      <c r="U64" s="61"/>
      <c r="V64" s="61"/>
      <c r="W64" s="61"/>
      <c r="X64" s="61"/>
      <c r="Y64" s="61"/>
      <c r="Z64" s="61"/>
    </row>
    <row r="65" spans="1:26" ht="15.75" customHeight="1">
      <c r="A65" s="71" t="s">
        <v>13459</v>
      </c>
      <c r="B65" s="63" t="s">
        <v>13475</v>
      </c>
      <c r="C65" s="64" t="s">
        <v>13891</v>
      </c>
      <c r="D65" s="65" t="s">
        <v>13784</v>
      </c>
      <c r="E65" s="70" t="s">
        <v>13671</v>
      </c>
      <c r="F65" s="64" t="s">
        <v>13556</v>
      </c>
      <c r="G65" s="64"/>
      <c r="H65" s="63" t="s">
        <v>8957</v>
      </c>
      <c r="I65" s="63"/>
      <c r="J65" s="63"/>
      <c r="K65" s="63"/>
      <c r="L65" s="63"/>
      <c r="M65" s="63"/>
      <c r="N65" s="61"/>
      <c r="O65" s="61"/>
      <c r="P65" s="61"/>
      <c r="Q65" s="61"/>
      <c r="R65" s="61"/>
      <c r="S65" s="61"/>
      <c r="T65" s="61"/>
      <c r="U65" s="61"/>
      <c r="V65" s="61"/>
      <c r="W65" s="61"/>
      <c r="X65" s="61"/>
      <c r="Y65" s="61"/>
      <c r="Z65" s="61"/>
    </row>
    <row r="66" spans="1:26" ht="15.75" customHeight="1">
      <c r="A66" s="71" t="s">
        <v>13459</v>
      </c>
      <c r="B66" s="63" t="s">
        <v>13475</v>
      </c>
      <c r="C66" s="64" t="s">
        <v>13953</v>
      </c>
      <c r="D66" s="65" t="s">
        <v>13892</v>
      </c>
      <c r="E66" s="64" t="s">
        <v>13785</v>
      </c>
      <c r="F66" s="64" t="s">
        <v>13672</v>
      </c>
      <c r="G66" s="64" t="s">
        <v>13557</v>
      </c>
      <c r="H66" s="63" t="s">
        <v>8957</v>
      </c>
      <c r="I66" s="63"/>
      <c r="J66" s="63"/>
      <c r="K66" s="63"/>
      <c r="L66" s="63"/>
      <c r="M66" s="63"/>
      <c r="N66" s="61"/>
      <c r="O66" s="61"/>
      <c r="P66" s="61"/>
      <c r="Q66" s="61"/>
      <c r="R66" s="61"/>
      <c r="S66" s="61"/>
      <c r="T66" s="61"/>
      <c r="U66" s="61"/>
      <c r="V66" s="61"/>
      <c r="W66" s="61"/>
      <c r="X66" s="61"/>
      <c r="Y66" s="61"/>
      <c r="Z66" s="61"/>
    </row>
    <row r="67" spans="1:26" ht="15.75" customHeight="1">
      <c r="A67" s="71" t="s">
        <v>13459</v>
      </c>
      <c r="B67" s="63" t="s">
        <v>13475</v>
      </c>
      <c r="C67" s="64" t="s">
        <v>13893</v>
      </c>
      <c r="D67" s="65" t="s">
        <v>13673</v>
      </c>
      <c r="E67" s="64" t="s">
        <v>13786</v>
      </c>
      <c r="F67" s="64" t="s">
        <v>13558</v>
      </c>
      <c r="G67" s="64"/>
      <c r="H67" s="63" t="s">
        <v>8957</v>
      </c>
      <c r="I67" s="78"/>
      <c r="J67" s="78"/>
      <c r="K67" s="78"/>
      <c r="L67" s="78"/>
      <c r="M67" s="78"/>
      <c r="N67" s="81"/>
      <c r="O67" s="81"/>
      <c r="P67" s="81"/>
      <c r="Q67" s="81"/>
      <c r="R67" s="81"/>
      <c r="S67" s="81"/>
      <c r="T67" s="81"/>
      <c r="U67" s="81"/>
      <c r="V67" s="81"/>
      <c r="W67" s="81"/>
      <c r="X67" s="81"/>
      <c r="Y67" s="81"/>
      <c r="Z67" s="81"/>
    </row>
    <row r="68" spans="1:26" ht="15.75" customHeight="1">
      <c r="A68" s="71" t="s">
        <v>13459</v>
      </c>
      <c r="B68" s="63" t="s">
        <v>13475</v>
      </c>
      <c r="C68" s="64" t="s">
        <v>13894</v>
      </c>
      <c r="D68" s="65" t="s">
        <v>13674</v>
      </c>
      <c r="E68" s="64" t="s">
        <v>13786</v>
      </c>
      <c r="F68" s="64" t="s">
        <v>13559</v>
      </c>
      <c r="G68" s="64" t="s">
        <v>13940</v>
      </c>
      <c r="H68" s="63" t="s">
        <v>8957</v>
      </c>
      <c r="I68" s="63"/>
      <c r="J68" s="63"/>
      <c r="K68" s="63"/>
      <c r="L68" s="63"/>
      <c r="M68" s="63"/>
      <c r="N68" s="61"/>
      <c r="O68" s="61"/>
      <c r="P68" s="61"/>
      <c r="Q68" s="61"/>
      <c r="R68" s="61"/>
      <c r="S68" s="61"/>
      <c r="T68" s="61"/>
      <c r="U68" s="61"/>
      <c r="V68" s="61"/>
      <c r="W68" s="61"/>
      <c r="X68" s="61"/>
      <c r="Y68" s="61"/>
      <c r="Z68" s="61"/>
    </row>
    <row r="69" spans="1:26" ht="15.75" customHeight="1">
      <c r="A69" s="71" t="s">
        <v>13459</v>
      </c>
      <c r="B69" s="63" t="s">
        <v>13475</v>
      </c>
      <c r="C69" s="64" t="s">
        <v>13895</v>
      </c>
      <c r="D69" s="65" t="s">
        <v>13787</v>
      </c>
      <c r="E69" s="64" t="s">
        <v>13675</v>
      </c>
      <c r="F69" s="64" t="s">
        <v>13560</v>
      </c>
      <c r="G69" s="64"/>
      <c r="H69" s="78" t="s">
        <v>8957</v>
      </c>
      <c r="I69" s="63"/>
      <c r="J69" s="63"/>
      <c r="K69" s="63"/>
      <c r="L69" s="63"/>
      <c r="M69" s="63"/>
      <c r="N69" s="61"/>
      <c r="O69" s="61"/>
      <c r="P69" s="61"/>
      <c r="Q69" s="61"/>
      <c r="R69" s="61"/>
      <c r="S69" s="61"/>
      <c r="T69" s="61"/>
      <c r="U69" s="61"/>
      <c r="V69" s="61"/>
      <c r="W69" s="61"/>
      <c r="X69" s="61"/>
      <c r="Y69" s="61"/>
      <c r="Z69" s="61"/>
    </row>
    <row r="70" spans="1:26" ht="15.75" customHeight="1">
      <c r="A70" s="71" t="s">
        <v>13459</v>
      </c>
      <c r="B70" s="63" t="s">
        <v>13483</v>
      </c>
      <c r="C70" s="64" t="s">
        <v>13954</v>
      </c>
      <c r="D70" s="65" t="s">
        <v>13896</v>
      </c>
      <c r="E70" s="64" t="s">
        <v>13788</v>
      </c>
      <c r="F70" s="64" t="s">
        <v>13676</v>
      </c>
      <c r="G70" s="64" t="s">
        <v>13561</v>
      </c>
      <c r="H70" s="63"/>
      <c r="I70" s="63" t="s">
        <v>8957</v>
      </c>
      <c r="J70" s="63"/>
      <c r="K70" s="63"/>
      <c r="L70" s="63"/>
      <c r="M70" s="63"/>
      <c r="N70" s="61"/>
      <c r="O70" s="61"/>
      <c r="P70" s="61"/>
      <c r="Q70" s="61"/>
      <c r="R70" s="61"/>
      <c r="S70" s="61"/>
      <c r="T70" s="61"/>
      <c r="U70" s="61"/>
      <c r="V70" s="61"/>
      <c r="W70" s="61"/>
      <c r="X70" s="61"/>
      <c r="Y70" s="61"/>
      <c r="Z70" s="61"/>
    </row>
    <row r="71" spans="1:26" ht="15.75" customHeight="1">
      <c r="A71" s="71" t="s">
        <v>13459</v>
      </c>
      <c r="B71" s="63" t="s">
        <v>13483</v>
      </c>
      <c r="C71" s="64" t="s">
        <v>13897</v>
      </c>
      <c r="D71" s="65" t="s">
        <v>13789</v>
      </c>
      <c r="E71" s="64" t="s">
        <v>13677</v>
      </c>
      <c r="F71" s="64" t="s">
        <v>13562</v>
      </c>
      <c r="G71" s="64" t="s">
        <v>13722</v>
      </c>
      <c r="H71" s="63"/>
      <c r="I71" s="78"/>
      <c r="J71" s="78"/>
      <c r="K71" s="78"/>
      <c r="L71" s="78"/>
      <c r="M71" s="78"/>
      <c r="N71" s="81"/>
      <c r="O71" s="81"/>
      <c r="P71" s="81"/>
      <c r="Q71" s="81"/>
      <c r="R71" s="81"/>
      <c r="S71" s="81"/>
      <c r="T71" s="81"/>
      <c r="U71" s="81"/>
      <c r="V71" s="81"/>
      <c r="W71" s="81"/>
      <c r="X71" s="81"/>
      <c r="Y71" s="81"/>
      <c r="Z71" s="81"/>
    </row>
    <row r="72" spans="1:26" ht="15.75" customHeight="1">
      <c r="A72" s="71" t="s">
        <v>13459</v>
      </c>
      <c r="B72" s="63" t="s">
        <v>13483</v>
      </c>
      <c r="C72" s="72" t="s">
        <v>13955</v>
      </c>
      <c r="D72" s="65" t="s">
        <v>13898</v>
      </c>
      <c r="E72" s="64" t="s">
        <v>13790</v>
      </c>
      <c r="F72" s="69" t="s">
        <v>13678</v>
      </c>
      <c r="G72" s="64" t="s">
        <v>13563</v>
      </c>
      <c r="H72" s="63" t="s">
        <v>8957</v>
      </c>
      <c r="I72" s="78"/>
      <c r="J72" s="78"/>
      <c r="K72" s="78"/>
      <c r="L72" s="78"/>
      <c r="M72" s="78"/>
      <c r="N72" s="61"/>
      <c r="O72" s="61"/>
      <c r="P72" s="61"/>
      <c r="Q72" s="61"/>
      <c r="R72" s="61"/>
      <c r="S72" s="61"/>
      <c r="T72" s="61"/>
      <c r="U72" s="61"/>
      <c r="V72" s="61"/>
      <c r="W72" s="61"/>
      <c r="X72" s="61"/>
      <c r="Y72" s="61"/>
      <c r="Z72" s="61"/>
    </row>
    <row r="73" spans="1:26" ht="15.75" customHeight="1">
      <c r="A73" s="71" t="s">
        <v>13459</v>
      </c>
      <c r="B73" s="63" t="s">
        <v>13483</v>
      </c>
      <c r="C73" s="61" t="s">
        <v>13899</v>
      </c>
      <c r="D73" s="65" t="s">
        <v>13791</v>
      </c>
      <c r="E73" s="64" t="s">
        <v>13679</v>
      </c>
      <c r="F73" s="64" t="s">
        <v>13564</v>
      </c>
      <c r="G73" s="64"/>
      <c r="H73" s="63" t="s">
        <v>8957</v>
      </c>
      <c r="I73" s="78"/>
      <c r="J73" s="78"/>
      <c r="K73" s="78"/>
      <c r="L73" s="78"/>
      <c r="M73" s="78"/>
      <c r="N73" s="61"/>
      <c r="O73" s="61"/>
      <c r="P73" s="61"/>
      <c r="Q73" s="61"/>
      <c r="R73" s="61"/>
      <c r="S73" s="61"/>
      <c r="T73" s="61"/>
      <c r="U73" s="61"/>
      <c r="V73" s="61"/>
      <c r="W73" s="61"/>
      <c r="X73" s="61"/>
      <c r="Y73" s="61"/>
      <c r="Z73" s="61"/>
    </row>
    <row r="74" spans="1:26" ht="15.75" customHeight="1">
      <c r="A74" s="71" t="s">
        <v>13460</v>
      </c>
      <c r="B74" s="63" t="s">
        <v>13475</v>
      </c>
      <c r="C74" s="64" t="s">
        <v>13900</v>
      </c>
      <c r="D74" s="65" t="s">
        <v>13792</v>
      </c>
      <c r="E74" s="64" t="s">
        <v>13680</v>
      </c>
      <c r="F74" s="64" t="s">
        <v>13565</v>
      </c>
      <c r="G74" s="64"/>
      <c r="H74" s="63" t="s">
        <v>8957</v>
      </c>
      <c r="I74" s="63"/>
      <c r="J74" s="63"/>
      <c r="K74" s="63"/>
      <c r="L74" s="63"/>
      <c r="M74" s="63"/>
      <c r="N74" s="61"/>
      <c r="O74" s="61"/>
      <c r="P74" s="61"/>
      <c r="Q74" s="61"/>
      <c r="R74" s="61"/>
      <c r="S74" s="61"/>
      <c r="T74" s="61"/>
      <c r="U74" s="61"/>
      <c r="V74" s="61"/>
      <c r="W74" s="61"/>
      <c r="X74" s="61"/>
      <c r="Y74" s="61"/>
      <c r="Z74" s="61"/>
    </row>
    <row r="75" spans="1:26" ht="15.75" customHeight="1">
      <c r="A75" s="71" t="s">
        <v>13460</v>
      </c>
      <c r="B75" s="63" t="s">
        <v>13475</v>
      </c>
      <c r="C75" s="68" t="s">
        <v>13956</v>
      </c>
      <c r="D75" s="65" t="s">
        <v>13901</v>
      </c>
      <c r="E75" s="64" t="s">
        <v>13793</v>
      </c>
      <c r="F75" s="64" t="s">
        <v>13681</v>
      </c>
      <c r="G75" s="64" t="s">
        <v>13566</v>
      </c>
      <c r="H75" s="78" t="s">
        <v>8957</v>
      </c>
      <c r="I75" s="63"/>
      <c r="J75" s="63"/>
      <c r="K75" s="63"/>
      <c r="L75" s="63"/>
      <c r="M75" s="63"/>
      <c r="N75" s="61"/>
      <c r="O75" s="61"/>
      <c r="P75" s="61"/>
      <c r="Q75" s="61"/>
      <c r="R75" s="61"/>
      <c r="S75" s="61"/>
      <c r="T75" s="61"/>
      <c r="U75" s="61"/>
      <c r="V75" s="61"/>
      <c r="W75" s="61"/>
      <c r="X75" s="61"/>
      <c r="Y75" s="61"/>
      <c r="Z75" s="61"/>
    </row>
    <row r="76" spans="1:26" ht="15.75" customHeight="1">
      <c r="A76" s="71" t="s">
        <v>13460</v>
      </c>
      <c r="B76" s="63" t="s">
        <v>13475</v>
      </c>
      <c r="C76" s="72" t="s">
        <v>13902</v>
      </c>
      <c r="D76" s="65" t="s">
        <v>13794</v>
      </c>
      <c r="E76" s="64" t="s">
        <v>13682</v>
      </c>
      <c r="F76" s="64" t="s">
        <v>13567</v>
      </c>
      <c r="G76" s="64" t="s">
        <v>13940</v>
      </c>
      <c r="H76" s="63" t="s">
        <v>8957</v>
      </c>
      <c r="I76" s="63"/>
      <c r="J76" s="63"/>
      <c r="K76" s="63"/>
      <c r="L76" s="63"/>
      <c r="M76" s="63"/>
      <c r="N76" s="61"/>
      <c r="O76" s="61"/>
      <c r="P76" s="61"/>
      <c r="Q76" s="61"/>
      <c r="R76" s="61"/>
      <c r="S76" s="61"/>
      <c r="T76" s="61"/>
      <c r="U76" s="61"/>
      <c r="V76" s="61"/>
      <c r="W76" s="61"/>
      <c r="X76" s="61"/>
      <c r="Y76" s="61"/>
      <c r="Z76" s="61"/>
    </row>
    <row r="77" spans="1:26" ht="15.75" customHeight="1">
      <c r="A77" s="83" t="s">
        <v>13460</v>
      </c>
      <c r="B77" s="84" t="s">
        <v>13475</v>
      </c>
      <c r="C77" s="85" t="s">
        <v>13903</v>
      </c>
      <c r="D77" s="86" t="s">
        <v>13795</v>
      </c>
      <c r="E77" s="85" t="s">
        <v>13683</v>
      </c>
      <c r="F77" s="85" t="s">
        <v>13568</v>
      </c>
      <c r="G77" s="85"/>
      <c r="H77" s="63"/>
      <c r="I77" s="78"/>
      <c r="J77" s="78"/>
      <c r="K77" s="63"/>
      <c r="L77" s="63"/>
      <c r="M77" s="63"/>
      <c r="N77" s="61"/>
      <c r="O77" s="61"/>
      <c r="P77" s="61"/>
      <c r="Q77" s="61"/>
      <c r="R77" s="61"/>
      <c r="S77" s="61"/>
      <c r="T77" s="61"/>
      <c r="U77" s="61"/>
      <c r="V77" s="61"/>
      <c r="W77" s="61"/>
      <c r="X77" s="61"/>
      <c r="Y77" s="61"/>
      <c r="Z77" s="61"/>
    </row>
    <row r="78" spans="1:26" ht="15.75" customHeight="1">
      <c r="A78" s="71" t="s">
        <v>13460</v>
      </c>
      <c r="B78" s="63" t="s">
        <v>13483</v>
      </c>
      <c r="C78" s="64" t="s">
        <v>13957</v>
      </c>
      <c r="D78" s="65" t="s">
        <v>13904</v>
      </c>
      <c r="E78" s="64" t="s">
        <v>13796</v>
      </c>
      <c r="F78" s="64" t="s">
        <v>13684</v>
      </c>
      <c r="G78" s="64" t="s">
        <v>13569</v>
      </c>
      <c r="H78" s="63"/>
      <c r="I78" s="78" t="s">
        <v>8957</v>
      </c>
      <c r="J78" s="78" t="s">
        <v>8957</v>
      </c>
      <c r="K78" s="63"/>
      <c r="L78" s="63"/>
      <c r="M78" s="63"/>
      <c r="N78" s="61"/>
      <c r="O78" s="61"/>
      <c r="P78" s="61"/>
      <c r="Q78" s="61"/>
      <c r="R78" s="61"/>
      <c r="S78" s="61"/>
      <c r="T78" s="61"/>
      <c r="U78" s="61"/>
      <c r="V78" s="61"/>
      <c r="W78" s="61"/>
      <c r="X78" s="61"/>
      <c r="Y78" s="61"/>
      <c r="Z78" s="61"/>
    </row>
    <row r="79" spans="1:26" ht="15.75" customHeight="1">
      <c r="A79" s="73" t="s">
        <v>13461</v>
      </c>
      <c r="B79" s="74" t="s">
        <v>13475</v>
      </c>
      <c r="C79" s="75" t="s">
        <v>13905</v>
      </c>
      <c r="D79" s="76" t="s">
        <v>13797</v>
      </c>
      <c r="E79" s="75" t="s">
        <v>13685</v>
      </c>
      <c r="F79" s="75" t="s">
        <v>13570</v>
      </c>
      <c r="G79" s="64"/>
      <c r="H79" s="63" t="s">
        <v>8957</v>
      </c>
      <c r="I79" s="63"/>
      <c r="J79" s="63"/>
      <c r="K79" s="63"/>
      <c r="L79" s="63"/>
      <c r="M79" s="63"/>
      <c r="N79" s="61"/>
      <c r="O79" s="61"/>
      <c r="P79" s="61"/>
      <c r="Q79" s="61"/>
      <c r="R79" s="61"/>
      <c r="S79" s="61"/>
      <c r="T79" s="61"/>
      <c r="U79" s="61"/>
      <c r="V79" s="61"/>
      <c r="W79" s="61"/>
      <c r="X79" s="61"/>
      <c r="Y79" s="61"/>
      <c r="Z79" s="61"/>
    </row>
    <row r="80" spans="1:26" ht="15.75" customHeight="1">
      <c r="A80" s="71" t="s">
        <v>13461</v>
      </c>
      <c r="B80" s="63" t="s">
        <v>13475</v>
      </c>
      <c r="C80" s="72" t="s">
        <v>13906</v>
      </c>
      <c r="D80" s="65" t="s">
        <v>13798</v>
      </c>
      <c r="E80" s="64" t="s">
        <v>13686</v>
      </c>
      <c r="F80" s="64" t="s">
        <v>13571</v>
      </c>
      <c r="G80" s="64" t="s">
        <v>13940</v>
      </c>
      <c r="H80" s="63" t="s">
        <v>8957</v>
      </c>
      <c r="I80" s="63"/>
      <c r="J80" s="63"/>
      <c r="K80" s="63"/>
      <c r="L80" s="63"/>
      <c r="M80" s="63"/>
      <c r="N80" s="61"/>
      <c r="O80" s="61"/>
      <c r="P80" s="61"/>
      <c r="Q80" s="61"/>
      <c r="R80" s="61"/>
      <c r="S80" s="61"/>
      <c r="T80" s="61"/>
      <c r="U80" s="61"/>
      <c r="V80" s="61"/>
      <c r="W80" s="61"/>
      <c r="X80" s="61"/>
      <c r="Y80" s="61"/>
      <c r="Z80" s="61"/>
    </row>
    <row r="81" spans="1:26" ht="15.75" customHeight="1">
      <c r="A81" s="71" t="s">
        <v>13461</v>
      </c>
      <c r="B81" s="63" t="s">
        <v>13475</v>
      </c>
      <c r="C81" s="64" t="s">
        <v>13907</v>
      </c>
      <c r="D81" s="65" t="s">
        <v>13799</v>
      </c>
      <c r="E81" s="64" t="s">
        <v>13687</v>
      </c>
      <c r="F81" s="64" t="s">
        <v>13572</v>
      </c>
      <c r="G81" s="64"/>
      <c r="H81" s="63" t="s">
        <v>8957</v>
      </c>
      <c r="I81" s="78"/>
      <c r="J81" s="78"/>
      <c r="K81" s="78"/>
      <c r="L81" s="78"/>
      <c r="M81" s="78"/>
      <c r="N81" s="61"/>
      <c r="O81" s="61"/>
      <c r="P81" s="61"/>
      <c r="Q81" s="61"/>
      <c r="R81" s="61"/>
      <c r="S81" s="61"/>
      <c r="T81" s="61"/>
      <c r="U81" s="61"/>
      <c r="V81" s="61"/>
      <c r="W81" s="61"/>
      <c r="X81" s="61"/>
      <c r="Y81" s="61"/>
      <c r="Z81" s="61"/>
    </row>
    <row r="82" spans="1:26" ht="15.75" customHeight="1">
      <c r="A82" s="71" t="s">
        <v>13461</v>
      </c>
      <c r="B82" s="63" t="s">
        <v>13475</v>
      </c>
      <c r="C82" s="64" t="s">
        <v>13908</v>
      </c>
      <c r="D82" s="65" t="s">
        <v>13800</v>
      </c>
      <c r="E82" s="64" t="s">
        <v>13688</v>
      </c>
      <c r="F82" s="64" t="s">
        <v>13573</v>
      </c>
      <c r="G82" s="64"/>
      <c r="H82" s="63" t="s">
        <v>8957</v>
      </c>
      <c r="I82" s="63"/>
      <c r="J82" s="63"/>
      <c r="K82" s="63"/>
      <c r="L82" s="63"/>
      <c r="M82" s="63"/>
      <c r="N82" s="61"/>
      <c r="O82" s="61"/>
      <c r="P82" s="61"/>
      <c r="Q82" s="61"/>
      <c r="R82" s="61"/>
      <c r="S82" s="61"/>
      <c r="T82" s="61"/>
      <c r="U82" s="61"/>
      <c r="V82" s="61"/>
      <c r="W82" s="61"/>
      <c r="X82" s="61"/>
      <c r="Y82" s="61"/>
      <c r="Z82" s="61"/>
    </row>
    <row r="83" spans="1:26" ht="15.75" customHeight="1">
      <c r="A83" s="71" t="s">
        <v>13461</v>
      </c>
      <c r="B83" s="63" t="s">
        <v>13483</v>
      </c>
      <c r="C83" s="64" t="s">
        <v>13909</v>
      </c>
      <c r="D83" s="65" t="s">
        <v>13801</v>
      </c>
      <c r="E83" s="64" t="s">
        <v>13689</v>
      </c>
      <c r="F83" s="64" t="s">
        <v>13574</v>
      </c>
      <c r="G83" s="64" t="s">
        <v>13940</v>
      </c>
      <c r="H83" s="63" t="s">
        <v>8957</v>
      </c>
      <c r="I83" s="78"/>
      <c r="J83" s="78"/>
      <c r="K83" s="78"/>
      <c r="L83" s="78"/>
      <c r="M83" s="78"/>
      <c r="N83" s="81"/>
      <c r="O83" s="81"/>
      <c r="P83" s="81"/>
      <c r="Q83" s="81"/>
      <c r="R83" s="81"/>
      <c r="S83" s="81"/>
      <c r="T83" s="81"/>
      <c r="U83" s="81"/>
      <c r="V83" s="81"/>
      <c r="W83" s="81"/>
      <c r="X83" s="81"/>
      <c r="Y83" s="81"/>
      <c r="Z83" s="81"/>
    </row>
    <row r="84" spans="1:26" ht="15.75" customHeight="1">
      <c r="A84" s="71" t="s">
        <v>13461</v>
      </c>
      <c r="B84" s="63" t="s">
        <v>13483</v>
      </c>
      <c r="C84" s="64" t="s">
        <v>13910</v>
      </c>
      <c r="D84" s="87" t="s">
        <v>13802</v>
      </c>
      <c r="E84" s="64" t="s">
        <v>13690</v>
      </c>
      <c r="F84" s="64" t="s">
        <v>13575</v>
      </c>
      <c r="G84" s="64" t="s">
        <v>13940</v>
      </c>
      <c r="H84" s="63"/>
      <c r="I84" s="63"/>
      <c r="J84" s="63" t="s">
        <v>8957</v>
      </c>
      <c r="K84" s="63"/>
      <c r="L84" s="63" t="s">
        <v>8957</v>
      </c>
      <c r="M84" s="63"/>
      <c r="N84" s="61"/>
      <c r="O84" s="61"/>
      <c r="P84" s="61"/>
      <c r="Q84" s="61"/>
      <c r="R84" s="61"/>
      <c r="S84" s="61"/>
      <c r="T84" s="61"/>
      <c r="U84" s="61"/>
      <c r="V84" s="61"/>
      <c r="W84" s="61"/>
      <c r="X84" s="61"/>
      <c r="Y84" s="61"/>
      <c r="Z84" s="61"/>
    </row>
    <row r="85" spans="1:26" ht="15.75" customHeight="1">
      <c r="A85" s="71" t="s">
        <v>13462</v>
      </c>
      <c r="B85" s="63" t="s">
        <v>13475</v>
      </c>
      <c r="C85" s="64" t="s">
        <v>13911</v>
      </c>
      <c r="D85" s="65" t="s">
        <v>13691</v>
      </c>
      <c r="E85" s="64" t="s">
        <v>13803</v>
      </c>
      <c r="F85" s="64" t="s">
        <v>13576</v>
      </c>
      <c r="G85" s="64"/>
      <c r="H85" s="63"/>
      <c r="I85" s="78" t="s">
        <v>8957</v>
      </c>
      <c r="J85" s="78"/>
      <c r="K85" s="78"/>
      <c r="L85" s="78"/>
      <c r="M85" s="78"/>
      <c r="N85" s="81"/>
      <c r="O85" s="81"/>
      <c r="P85" s="81"/>
      <c r="Q85" s="81"/>
      <c r="R85" s="81"/>
      <c r="S85" s="81"/>
      <c r="T85" s="81"/>
      <c r="U85" s="81"/>
      <c r="V85" s="81"/>
      <c r="W85" s="81"/>
      <c r="X85" s="81"/>
      <c r="Y85" s="81"/>
      <c r="Z85" s="81"/>
    </row>
    <row r="86" spans="1:26" ht="15.75" customHeight="1">
      <c r="A86" s="71" t="s">
        <v>13462</v>
      </c>
      <c r="B86" s="63" t="s">
        <v>13475</v>
      </c>
      <c r="C86" s="64" t="s">
        <v>13912</v>
      </c>
      <c r="D86" s="65" t="s">
        <v>13804</v>
      </c>
      <c r="E86" s="64" t="s">
        <v>13692</v>
      </c>
      <c r="F86" s="64" t="s">
        <v>13577</v>
      </c>
      <c r="G86" s="64"/>
      <c r="H86" s="63" t="s">
        <v>8957</v>
      </c>
      <c r="I86" s="63"/>
      <c r="J86" s="63"/>
      <c r="K86" s="63"/>
      <c r="L86" s="63"/>
      <c r="M86" s="63"/>
      <c r="N86" s="61"/>
      <c r="O86" s="61"/>
      <c r="P86" s="61"/>
      <c r="Q86" s="61"/>
      <c r="R86" s="61"/>
      <c r="S86" s="61"/>
      <c r="T86" s="61"/>
      <c r="U86" s="61"/>
      <c r="V86" s="61"/>
      <c r="W86" s="61"/>
      <c r="X86" s="61"/>
      <c r="Y86" s="61"/>
      <c r="Z86" s="61"/>
    </row>
    <row r="87" spans="1:26" ht="15.75" customHeight="1">
      <c r="A87" s="71" t="s">
        <v>13462</v>
      </c>
      <c r="B87" s="63" t="s">
        <v>13475</v>
      </c>
      <c r="C87" s="64" t="s">
        <v>13913</v>
      </c>
      <c r="D87" s="65" t="s">
        <v>13693</v>
      </c>
      <c r="E87" s="64" t="s">
        <v>13803</v>
      </c>
      <c r="F87" s="64" t="s">
        <v>13578</v>
      </c>
      <c r="G87" s="64" t="s">
        <v>13940</v>
      </c>
      <c r="H87" s="63"/>
      <c r="I87" s="63" t="s">
        <v>8957</v>
      </c>
      <c r="J87" s="63"/>
      <c r="K87" s="63"/>
      <c r="L87" s="63"/>
      <c r="M87" s="63"/>
      <c r="N87" s="61"/>
      <c r="O87" s="61"/>
      <c r="P87" s="61"/>
      <c r="Q87" s="61"/>
      <c r="R87" s="61"/>
      <c r="S87" s="61"/>
      <c r="T87" s="61"/>
      <c r="U87" s="61"/>
      <c r="V87" s="61"/>
      <c r="W87" s="61"/>
      <c r="X87" s="61"/>
      <c r="Y87" s="61"/>
      <c r="Z87" s="61"/>
    </row>
    <row r="88" spans="1:26" ht="15.75" customHeight="1">
      <c r="A88" s="71" t="s">
        <v>13462</v>
      </c>
      <c r="B88" s="63" t="s">
        <v>13475</v>
      </c>
      <c r="C88" s="64" t="s">
        <v>13914</v>
      </c>
      <c r="D88" s="65" t="s">
        <v>13694</v>
      </c>
      <c r="E88" s="64" t="s">
        <v>13803</v>
      </c>
      <c r="F88" s="64" t="s">
        <v>13579</v>
      </c>
      <c r="G88" s="64" t="s">
        <v>13940</v>
      </c>
      <c r="H88" s="63" t="s">
        <v>8957</v>
      </c>
      <c r="I88" s="63"/>
      <c r="J88" s="63"/>
      <c r="K88" s="63"/>
      <c r="L88" s="63"/>
      <c r="M88" s="63"/>
      <c r="N88" s="61"/>
      <c r="O88" s="61"/>
      <c r="P88" s="61"/>
      <c r="Q88" s="61"/>
      <c r="R88" s="61"/>
      <c r="S88" s="61"/>
      <c r="T88" s="61"/>
      <c r="U88" s="61"/>
      <c r="V88" s="61"/>
      <c r="W88" s="61"/>
      <c r="X88" s="61"/>
      <c r="Y88" s="61"/>
      <c r="Z88" s="61"/>
    </row>
    <row r="89" spans="1:26" ht="15.75" customHeight="1">
      <c r="A89" s="71" t="s">
        <v>13462</v>
      </c>
      <c r="B89" s="63" t="s">
        <v>13483</v>
      </c>
      <c r="C89" s="72" t="s">
        <v>13915</v>
      </c>
      <c r="D89" s="65" t="s">
        <v>13805</v>
      </c>
      <c r="E89" s="64" t="s">
        <v>13695</v>
      </c>
      <c r="F89" s="64" t="s">
        <v>13580</v>
      </c>
      <c r="G89" s="64" t="s">
        <v>13940</v>
      </c>
      <c r="H89" s="63"/>
      <c r="I89" s="63"/>
      <c r="J89" s="63" t="s">
        <v>8957</v>
      </c>
      <c r="K89" s="63" t="s">
        <v>8957</v>
      </c>
      <c r="L89" s="63" t="s">
        <v>8957</v>
      </c>
      <c r="M89" s="63"/>
      <c r="N89" s="61"/>
      <c r="O89" s="61"/>
      <c r="P89" s="61"/>
      <c r="Q89" s="61"/>
      <c r="R89" s="61"/>
      <c r="S89" s="61"/>
      <c r="T89" s="61"/>
      <c r="U89" s="61"/>
      <c r="V89" s="61"/>
      <c r="W89" s="61"/>
      <c r="X89" s="61"/>
      <c r="Y89" s="61"/>
      <c r="Z89" s="61"/>
    </row>
    <row r="90" spans="1:26" ht="15.75" customHeight="1">
      <c r="A90" s="71" t="s">
        <v>13463</v>
      </c>
      <c r="B90" s="63" t="s">
        <v>13475</v>
      </c>
      <c r="C90" s="64" t="s">
        <v>13958</v>
      </c>
      <c r="D90" s="65" t="s">
        <v>13916</v>
      </c>
      <c r="E90" s="64" t="s">
        <v>13806</v>
      </c>
      <c r="F90" s="64" t="s">
        <v>13696</v>
      </c>
      <c r="G90" s="64" t="s">
        <v>13581</v>
      </c>
      <c r="H90" s="63"/>
      <c r="I90" s="63"/>
      <c r="J90" s="63"/>
      <c r="K90" s="63"/>
      <c r="L90" s="63"/>
      <c r="M90" s="63"/>
      <c r="N90" s="61"/>
      <c r="O90" s="61"/>
      <c r="P90" s="61"/>
      <c r="Q90" s="61"/>
      <c r="R90" s="61"/>
      <c r="S90" s="61"/>
      <c r="T90" s="61"/>
      <c r="U90" s="61"/>
      <c r="V90" s="61"/>
      <c r="W90" s="61"/>
      <c r="X90" s="61"/>
      <c r="Y90" s="61"/>
      <c r="Z90" s="61"/>
    </row>
    <row r="91" spans="1:26" ht="15.75" customHeight="1">
      <c r="A91" s="73" t="s">
        <v>13463</v>
      </c>
      <c r="B91" s="74" t="s">
        <v>13475</v>
      </c>
      <c r="C91" s="75" t="s">
        <v>13917</v>
      </c>
      <c r="D91" s="76" t="s">
        <v>13807</v>
      </c>
      <c r="E91" s="75" t="s">
        <v>13697</v>
      </c>
      <c r="F91" s="75" t="s">
        <v>13582</v>
      </c>
      <c r="G91" s="64"/>
      <c r="H91" s="63" t="s">
        <v>8957</v>
      </c>
      <c r="I91" s="63"/>
      <c r="J91" s="63"/>
      <c r="K91" s="63"/>
      <c r="L91" s="63"/>
      <c r="M91" s="63"/>
      <c r="N91" s="61"/>
      <c r="O91" s="61"/>
      <c r="P91" s="61"/>
      <c r="Q91" s="61"/>
      <c r="R91" s="61"/>
      <c r="S91" s="61"/>
      <c r="T91" s="61"/>
      <c r="U91" s="61"/>
      <c r="V91" s="61"/>
      <c r="W91" s="61"/>
      <c r="X91" s="61"/>
      <c r="Y91" s="61"/>
      <c r="Z91" s="61"/>
    </row>
    <row r="92" spans="1:26" ht="15.75" customHeight="1">
      <c r="A92" s="71" t="s">
        <v>13463</v>
      </c>
      <c r="B92" s="63" t="s">
        <v>13475</v>
      </c>
      <c r="C92" s="72" t="s">
        <v>13959</v>
      </c>
      <c r="D92" s="65" t="s">
        <v>13918</v>
      </c>
      <c r="E92" s="64" t="s">
        <v>13808</v>
      </c>
      <c r="F92" s="64" t="s">
        <v>13698</v>
      </c>
      <c r="G92" s="64" t="s">
        <v>13583</v>
      </c>
      <c r="H92" s="63" t="s">
        <v>8957</v>
      </c>
      <c r="I92" s="63"/>
      <c r="J92" s="63"/>
      <c r="K92" s="63"/>
      <c r="L92" s="63"/>
      <c r="M92" s="63"/>
      <c r="N92" s="61"/>
      <c r="O92" s="61"/>
      <c r="P92" s="61"/>
      <c r="Q92" s="61"/>
      <c r="R92" s="61"/>
      <c r="S92" s="61"/>
      <c r="T92" s="61"/>
      <c r="U92" s="61"/>
      <c r="V92" s="61"/>
      <c r="W92" s="61"/>
      <c r="X92" s="61"/>
      <c r="Y92" s="61"/>
      <c r="Z92" s="61"/>
    </row>
    <row r="93" spans="1:26" ht="15.75" customHeight="1">
      <c r="A93" s="71" t="s">
        <v>13463</v>
      </c>
      <c r="B93" s="63" t="s">
        <v>13475</v>
      </c>
      <c r="C93" s="64" t="s">
        <v>13919</v>
      </c>
      <c r="D93" s="65" t="s">
        <v>13809</v>
      </c>
      <c r="E93" s="64" t="s">
        <v>13699</v>
      </c>
      <c r="F93" s="64" t="s">
        <v>13584</v>
      </c>
      <c r="G93" s="64"/>
      <c r="H93" s="63" t="s">
        <v>8957</v>
      </c>
      <c r="I93" s="63"/>
      <c r="J93" s="63"/>
      <c r="K93" s="63"/>
      <c r="L93" s="63"/>
      <c r="M93" s="63"/>
      <c r="N93" s="61"/>
      <c r="O93" s="61"/>
      <c r="P93" s="61"/>
      <c r="Q93" s="61"/>
      <c r="R93" s="61"/>
      <c r="S93" s="61"/>
      <c r="T93" s="61"/>
      <c r="U93" s="61"/>
      <c r="V93" s="61"/>
      <c r="W93" s="61"/>
      <c r="X93" s="61"/>
      <c r="Y93" s="61"/>
      <c r="Z93" s="61"/>
    </row>
    <row r="94" spans="1:26" ht="15" customHeight="1">
      <c r="A94" s="71" t="s">
        <v>13463</v>
      </c>
      <c r="B94" s="63" t="s">
        <v>13483</v>
      </c>
      <c r="C94" s="64" t="s">
        <v>13920</v>
      </c>
      <c r="D94" s="65" t="s">
        <v>13810</v>
      </c>
      <c r="E94" s="64" t="s">
        <v>13700</v>
      </c>
      <c r="F94" s="64" t="s">
        <v>13585</v>
      </c>
      <c r="G94" s="64"/>
      <c r="H94" s="63" t="s">
        <v>8957</v>
      </c>
      <c r="I94" s="63"/>
      <c r="J94" s="63"/>
      <c r="K94" s="63"/>
      <c r="L94" s="63"/>
      <c r="M94" s="63"/>
      <c r="N94" s="61"/>
      <c r="O94" s="61"/>
      <c r="P94" s="61"/>
      <c r="Q94" s="61"/>
      <c r="R94" s="61"/>
      <c r="S94" s="61"/>
      <c r="T94" s="61"/>
      <c r="U94" s="61"/>
      <c r="V94" s="61"/>
      <c r="W94" s="61"/>
      <c r="X94" s="61"/>
      <c r="Y94" s="61"/>
      <c r="Z94" s="61"/>
    </row>
    <row r="95" spans="1:26" ht="15.75" customHeight="1">
      <c r="A95" s="71" t="s">
        <v>13463</v>
      </c>
      <c r="B95" s="63" t="s">
        <v>13483</v>
      </c>
      <c r="C95" s="64" t="s">
        <v>13921</v>
      </c>
      <c r="D95" s="65" t="s">
        <v>13811</v>
      </c>
      <c r="E95" s="64" t="s">
        <v>13701</v>
      </c>
      <c r="F95" s="64" t="s">
        <v>13586</v>
      </c>
      <c r="G95" s="64" t="s">
        <v>13940</v>
      </c>
      <c r="H95" s="63" t="s">
        <v>8957</v>
      </c>
      <c r="I95" s="63"/>
      <c r="J95" s="63"/>
      <c r="K95" s="63"/>
      <c r="L95" s="63"/>
      <c r="M95" s="63"/>
      <c r="N95" s="61"/>
      <c r="O95" s="61"/>
      <c r="P95" s="61"/>
      <c r="Q95" s="61"/>
      <c r="R95" s="61"/>
      <c r="S95" s="61"/>
      <c r="T95" s="61"/>
      <c r="U95" s="61"/>
      <c r="V95" s="61"/>
      <c r="W95" s="61"/>
      <c r="X95" s="61"/>
      <c r="Y95" s="61"/>
      <c r="Z95" s="61"/>
    </row>
    <row r="96" spans="1:26" ht="15.75" customHeight="1">
      <c r="A96" s="71" t="s">
        <v>13464</v>
      </c>
      <c r="B96" s="63" t="s">
        <v>13475</v>
      </c>
      <c r="C96" s="64" t="s">
        <v>13922</v>
      </c>
      <c r="D96" s="65" t="s">
        <v>13812</v>
      </c>
      <c r="E96" s="64" t="s">
        <v>13702</v>
      </c>
      <c r="F96" s="64" t="s">
        <v>13587</v>
      </c>
      <c r="G96" s="64"/>
      <c r="H96" s="63" t="s">
        <v>8957</v>
      </c>
      <c r="I96" s="63"/>
      <c r="J96" s="63"/>
      <c r="K96" s="63"/>
      <c r="L96" s="63"/>
      <c r="M96" s="63"/>
      <c r="N96" s="61"/>
      <c r="O96" s="61"/>
      <c r="P96" s="61"/>
      <c r="Q96" s="61"/>
      <c r="R96" s="61"/>
      <c r="S96" s="61"/>
      <c r="T96" s="61"/>
      <c r="U96" s="61"/>
      <c r="V96" s="61"/>
      <c r="W96" s="61"/>
      <c r="X96" s="61"/>
      <c r="Y96" s="61"/>
      <c r="Z96" s="61"/>
    </row>
    <row r="97" spans="1:26" ht="15.75" customHeight="1">
      <c r="A97" s="71" t="s">
        <v>13464</v>
      </c>
      <c r="B97" s="63" t="s">
        <v>13475</v>
      </c>
      <c r="C97" s="64" t="s">
        <v>13923</v>
      </c>
      <c r="D97" s="65" t="s">
        <v>13813</v>
      </c>
      <c r="E97" s="64" t="s">
        <v>13703</v>
      </c>
      <c r="F97" s="64" t="s">
        <v>13588</v>
      </c>
      <c r="G97" s="64" t="s">
        <v>13947</v>
      </c>
      <c r="H97" s="63" t="s">
        <v>8957</v>
      </c>
      <c r="I97" s="63"/>
      <c r="J97" s="63"/>
      <c r="K97" s="63"/>
      <c r="L97" s="63"/>
      <c r="M97" s="63"/>
      <c r="N97" s="61"/>
      <c r="O97" s="61"/>
      <c r="P97" s="61"/>
      <c r="Q97" s="61"/>
      <c r="R97" s="61"/>
      <c r="S97" s="61"/>
      <c r="T97" s="61"/>
      <c r="U97" s="61"/>
      <c r="V97" s="61"/>
      <c r="W97" s="61"/>
      <c r="X97" s="61"/>
      <c r="Y97" s="61"/>
      <c r="Z97" s="61"/>
    </row>
    <row r="98" spans="1:26" ht="15.75" customHeight="1">
      <c r="A98" s="71" t="s">
        <v>13464</v>
      </c>
      <c r="B98" s="63" t="s">
        <v>13475</v>
      </c>
      <c r="C98" s="64" t="s">
        <v>13924</v>
      </c>
      <c r="D98" s="65" t="s">
        <v>13814</v>
      </c>
      <c r="E98" s="64" t="s">
        <v>13704</v>
      </c>
      <c r="F98" s="64" t="s">
        <v>13589</v>
      </c>
      <c r="G98" s="64" t="s">
        <v>13960</v>
      </c>
      <c r="H98" s="63"/>
      <c r="I98" s="63"/>
      <c r="J98" s="63"/>
      <c r="K98" s="63"/>
      <c r="L98" s="63"/>
      <c r="M98" s="63"/>
      <c r="N98" s="61"/>
      <c r="O98" s="61"/>
      <c r="P98" s="61"/>
      <c r="Q98" s="61"/>
      <c r="R98" s="61"/>
      <c r="S98" s="61"/>
      <c r="T98" s="61"/>
      <c r="U98" s="61"/>
      <c r="V98" s="61"/>
      <c r="W98" s="61"/>
      <c r="X98" s="61"/>
      <c r="Y98" s="61"/>
      <c r="Z98" s="61"/>
    </row>
    <row r="99" spans="1:26" ht="15.75" customHeight="1">
      <c r="A99" s="71" t="s">
        <v>13464</v>
      </c>
      <c r="B99" s="63" t="s">
        <v>13475</v>
      </c>
      <c r="C99" s="68" t="s">
        <v>13925</v>
      </c>
      <c r="D99" s="65" t="s">
        <v>13815</v>
      </c>
      <c r="E99" s="64" t="s">
        <v>13705</v>
      </c>
      <c r="F99" s="64" t="s">
        <v>13590</v>
      </c>
      <c r="G99" s="64"/>
      <c r="H99" s="63"/>
      <c r="I99" s="63"/>
      <c r="J99" s="63"/>
      <c r="K99" s="63"/>
      <c r="L99" s="63"/>
      <c r="M99" s="63"/>
      <c r="N99" s="61"/>
      <c r="O99" s="61"/>
      <c r="P99" s="61"/>
      <c r="Q99" s="61"/>
      <c r="R99" s="61"/>
      <c r="S99" s="61"/>
      <c r="T99" s="61"/>
      <c r="U99" s="61"/>
      <c r="V99" s="61"/>
      <c r="W99" s="61"/>
      <c r="X99" s="61"/>
      <c r="Y99" s="61"/>
      <c r="Z99" s="61"/>
    </row>
    <row r="100" spans="1:26" ht="15.75" customHeight="1">
      <c r="A100" s="71" t="s">
        <v>13464</v>
      </c>
      <c r="B100" s="63" t="s">
        <v>13475</v>
      </c>
      <c r="C100" s="72" t="s">
        <v>13926</v>
      </c>
      <c r="D100" s="65" t="s">
        <v>13816</v>
      </c>
      <c r="E100" s="64" t="s">
        <v>13706</v>
      </c>
      <c r="F100" s="64" t="s">
        <v>13591</v>
      </c>
      <c r="G100" s="64" t="s">
        <v>13940</v>
      </c>
      <c r="H100" s="63"/>
      <c r="I100" s="63"/>
      <c r="J100" s="63"/>
      <c r="K100" s="63"/>
      <c r="L100" s="63"/>
      <c r="M100" s="63"/>
      <c r="N100" s="61"/>
      <c r="O100" s="61"/>
      <c r="P100" s="61"/>
      <c r="Q100" s="61"/>
      <c r="R100" s="61"/>
      <c r="S100" s="61"/>
      <c r="T100" s="61"/>
      <c r="U100" s="61"/>
      <c r="V100" s="61"/>
      <c r="W100" s="61"/>
      <c r="X100" s="61"/>
      <c r="Y100" s="61"/>
      <c r="Z100" s="61"/>
    </row>
    <row r="101" spans="1:26" ht="15.75" customHeight="1">
      <c r="A101" s="71" t="s">
        <v>13464</v>
      </c>
      <c r="B101" s="63" t="s">
        <v>13475</v>
      </c>
      <c r="C101" s="64" t="s">
        <v>13927</v>
      </c>
      <c r="D101" s="65" t="s">
        <v>13817</v>
      </c>
      <c r="E101" s="64" t="s">
        <v>13707</v>
      </c>
      <c r="F101" s="64" t="s">
        <v>13592</v>
      </c>
      <c r="G101" s="64" t="s">
        <v>13960</v>
      </c>
      <c r="H101" s="63" t="s">
        <v>8957</v>
      </c>
      <c r="I101" s="63"/>
      <c r="J101" s="63"/>
      <c r="K101" s="63"/>
      <c r="L101" s="63"/>
      <c r="M101" s="63"/>
      <c r="N101" s="61"/>
      <c r="O101" s="61"/>
      <c r="P101" s="61"/>
      <c r="Q101" s="61"/>
      <c r="R101" s="61"/>
      <c r="S101" s="61"/>
      <c r="T101" s="61"/>
      <c r="U101" s="61"/>
      <c r="V101" s="61"/>
      <c r="W101" s="61"/>
      <c r="X101" s="61"/>
      <c r="Y101" s="61"/>
      <c r="Z101" s="61"/>
    </row>
    <row r="102" spans="1:26" ht="15.75" customHeight="1">
      <c r="A102" s="71" t="s">
        <v>13464</v>
      </c>
      <c r="B102" s="63" t="s">
        <v>13483</v>
      </c>
      <c r="C102" s="61" t="s">
        <v>13961</v>
      </c>
      <c r="D102" s="65" t="s">
        <v>13928</v>
      </c>
      <c r="E102" s="64" t="s">
        <v>13818</v>
      </c>
      <c r="F102" s="64" t="s">
        <v>13708</v>
      </c>
      <c r="G102" s="64" t="s">
        <v>13593</v>
      </c>
      <c r="H102" s="88"/>
      <c r="I102" s="89"/>
      <c r="J102" s="89"/>
      <c r="K102" s="89"/>
      <c r="L102" s="89"/>
      <c r="M102" s="89"/>
      <c r="N102" s="90"/>
      <c r="O102" s="90"/>
      <c r="P102" s="90"/>
      <c r="Q102" s="90"/>
      <c r="R102" s="90"/>
      <c r="S102" s="90"/>
      <c r="T102" s="90"/>
      <c r="U102" s="90"/>
      <c r="V102" s="90"/>
      <c r="W102" s="90"/>
      <c r="X102" s="90"/>
      <c r="Y102" s="90"/>
      <c r="Z102" s="90"/>
    </row>
    <row r="103" spans="1:26" ht="15.75" customHeight="1">
      <c r="A103" s="62" t="s">
        <v>13465</v>
      </c>
      <c r="B103" s="67" t="s">
        <v>13475</v>
      </c>
      <c r="C103" s="68" t="s">
        <v>13929</v>
      </c>
      <c r="D103" s="69" t="s">
        <v>13819</v>
      </c>
      <c r="E103" s="68" t="s">
        <v>13709</v>
      </c>
      <c r="F103" s="68" t="s">
        <v>13594</v>
      </c>
      <c r="G103" s="68"/>
      <c r="H103" s="67" t="s">
        <v>8957</v>
      </c>
      <c r="I103" s="67"/>
      <c r="J103" s="67"/>
      <c r="K103" s="67"/>
      <c r="L103" s="67"/>
      <c r="M103" s="67"/>
      <c r="N103" s="70"/>
      <c r="O103" s="70"/>
      <c r="P103" s="70"/>
      <c r="Q103" s="70"/>
      <c r="R103" s="70"/>
      <c r="S103" s="70"/>
      <c r="T103" s="70"/>
      <c r="U103" s="70"/>
      <c r="V103" s="70"/>
      <c r="W103" s="70"/>
      <c r="X103" s="70"/>
      <c r="Y103" s="70"/>
      <c r="Z103" s="70"/>
    </row>
    <row r="104" spans="1:26" ht="15.75" customHeight="1">
      <c r="A104" s="71" t="s">
        <v>13465</v>
      </c>
      <c r="B104" s="63" t="s">
        <v>13475</v>
      </c>
      <c r="C104" s="72" t="s">
        <v>13930</v>
      </c>
      <c r="D104" s="69" t="s">
        <v>13820</v>
      </c>
      <c r="E104" s="68" t="s">
        <v>13710</v>
      </c>
      <c r="F104" s="68" t="s">
        <v>13595</v>
      </c>
      <c r="G104" s="68" t="s">
        <v>13940</v>
      </c>
      <c r="H104" s="67"/>
      <c r="I104" s="67"/>
      <c r="J104" s="67"/>
      <c r="K104" s="67"/>
      <c r="L104" s="67"/>
      <c r="M104" s="67"/>
      <c r="N104" s="70"/>
      <c r="O104" s="70"/>
      <c r="P104" s="70"/>
      <c r="Q104" s="70"/>
      <c r="R104" s="70"/>
      <c r="S104" s="70"/>
      <c r="T104" s="70"/>
      <c r="U104" s="70"/>
      <c r="V104" s="70"/>
      <c r="W104" s="70"/>
      <c r="X104" s="70"/>
      <c r="Y104" s="70"/>
      <c r="Z104" s="70"/>
    </row>
    <row r="105" spans="1:26" ht="15.75" customHeight="1">
      <c r="A105" s="71" t="s">
        <v>13465</v>
      </c>
      <c r="B105" s="63" t="s">
        <v>13475</v>
      </c>
      <c r="C105" s="64" t="s">
        <v>13931</v>
      </c>
      <c r="D105" s="65" t="s">
        <v>13821</v>
      </c>
      <c r="E105" s="64" t="s">
        <v>13711</v>
      </c>
      <c r="F105" s="64" t="s">
        <v>13596</v>
      </c>
      <c r="G105" s="64"/>
      <c r="H105" s="63"/>
      <c r="I105" s="63"/>
      <c r="J105" s="63"/>
      <c r="K105" s="63"/>
      <c r="L105" s="63"/>
      <c r="M105" s="63"/>
      <c r="N105" s="61"/>
      <c r="O105" s="61"/>
      <c r="P105" s="61"/>
      <c r="Q105" s="61"/>
      <c r="R105" s="61"/>
      <c r="S105" s="61"/>
      <c r="T105" s="61"/>
      <c r="U105" s="61"/>
      <c r="V105" s="61"/>
      <c r="W105" s="61"/>
      <c r="X105" s="61"/>
      <c r="Y105" s="61"/>
      <c r="Z105" s="61"/>
    </row>
    <row r="106" spans="1:26" ht="15.75" customHeight="1">
      <c r="A106" s="71" t="s">
        <v>13465</v>
      </c>
      <c r="B106" s="63" t="s">
        <v>13475</v>
      </c>
      <c r="C106" s="64" t="s">
        <v>13932</v>
      </c>
      <c r="D106" s="69" t="s">
        <v>13822</v>
      </c>
      <c r="E106" s="68" t="s">
        <v>13712</v>
      </c>
      <c r="F106" s="68" t="s">
        <v>13597</v>
      </c>
      <c r="G106" s="68"/>
      <c r="H106" s="67"/>
      <c r="I106" s="91"/>
      <c r="J106" s="91"/>
      <c r="K106" s="91"/>
      <c r="L106" s="91"/>
      <c r="M106" s="91"/>
      <c r="N106" s="92"/>
      <c r="O106" s="92"/>
      <c r="P106" s="92"/>
      <c r="Q106" s="92"/>
      <c r="R106" s="92"/>
      <c r="S106" s="92"/>
      <c r="T106" s="92"/>
      <c r="U106" s="92"/>
      <c r="V106" s="92"/>
      <c r="W106" s="92"/>
      <c r="X106" s="92"/>
      <c r="Y106" s="92"/>
      <c r="Z106" s="92"/>
    </row>
    <row r="107" spans="1:26" ht="15.75" customHeight="1">
      <c r="A107" s="71" t="s">
        <v>13465</v>
      </c>
      <c r="B107" s="63" t="s">
        <v>13962</v>
      </c>
      <c r="C107" s="64" t="s">
        <v>13933</v>
      </c>
      <c r="D107" s="65" t="s">
        <v>13823</v>
      </c>
      <c r="E107" s="64" t="s">
        <v>13713</v>
      </c>
      <c r="F107" s="64" t="s">
        <v>13598</v>
      </c>
      <c r="G107" s="64" t="s">
        <v>13485</v>
      </c>
      <c r="H107" s="63"/>
      <c r="I107" s="78"/>
      <c r="J107" s="78"/>
      <c r="K107" s="78"/>
      <c r="L107" s="78"/>
      <c r="M107" s="78"/>
      <c r="N107" s="81"/>
      <c r="O107" s="81"/>
      <c r="P107" s="81"/>
      <c r="Q107" s="81"/>
      <c r="R107" s="81"/>
      <c r="S107" s="81"/>
      <c r="T107" s="81"/>
      <c r="U107" s="81"/>
      <c r="V107" s="81"/>
      <c r="W107" s="81"/>
      <c r="X107" s="81"/>
      <c r="Y107" s="81"/>
      <c r="Z107" s="81"/>
    </row>
    <row r="108" spans="1:26" ht="15.75" customHeight="1">
      <c r="A108" s="71" t="s">
        <v>13465</v>
      </c>
      <c r="B108" s="63" t="s">
        <v>13486</v>
      </c>
      <c r="C108" s="64" t="s">
        <v>13963</v>
      </c>
      <c r="D108" s="65" t="s">
        <v>13934</v>
      </c>
      <c r="E108" s="64" t="s">
        <v>13824</v>
      </c>
      <c r="F108" s="64" t="s">
        <v>13714</v>
      </c>
      <c r="G108" s="64" t="s">
        <v>13599</v>
      </c>
      <c r="H108" s="63"/>
      <c r="I108" s="78"/>
      <c r="J108" s="78"/>
      <c r="K108" s="78"/>
      <c r="L108" s="78"/>
      <c r="M108" s="78"/>
      <c r="N108" s="81"/>
      <c r="O108" s="81"/>
      <c r="P108" s="81"/>
      <c r="Q108" s="81"/>
      <c r="R108" s="81"/>
      <c r="S108" s="81"/>
      <c r="T108" s="81"/>
      <c r="U108" s="81"/>
      <c r="V108" s="81"/>
      <c r="W108" s="81"/>
      <c r="X108" s="81"/>
      <c r="Y108" s="81"/>
      <c r="Z108" s="81"/>
    </row>
    <row r="109" spans="1:26" ht="15.75" customHeight="1">
      <c r="A109" s="71" t="s">
        <v>13465</v>
      </c>
      <c r="B109" s="63" t="s">
        <v>13486</v>
      </c>
      <c r="C109" s="64" t="s">
        <v>13935</v>
      </c>
      <c r="D109" s="65" t="s">
        <v>13825</v>
      </c>
      <c r="E109" s="64" t="s">
        <v>13715</v>
      </c>
      <c r="F109" s="64" t="s">
        <v>13600</v>
      </c>
      <c r="G109" s="64"/>
      <c r="H109" s="63"/>
      <c r="I109" s="78"/>
      <c r="J109" s="78"/>
      <c r="K109" s="78"/>
      <c r="L109" s="78"/>
      <c r="M109" s="78"/>
      <c r="N109" s="81"/>
      <c r="O109" s="81"/>
      <c r="P109" s="81"/>
      <c r="Q109" s="81"/>
      <c r="R109" s="81"/>
      <c r="S109" s="81"/>
      <c r="T109" s="81"/>
      <c r="U109" s="81"/>
      <c r="V109" s="81"/>
      <c r="W109" s="81"/>
      <c r="X109" s="81"/>
      <c r="Y109" s="81"/>
      <c r="Z109" s="81"/>
    </row>
    <row r="110" spans="1:26" ht="15.75" customHeight="1">
      <c r="A110" s="71" t="s">
        <v>13465</v>
      </c>
      <c r="B110" s="63" t="s">
        <v>13486</v>
      </c>
      <c r="C110" s="64" t="s">
        <v>13936</v>
      </c>
      <c r="D110" s="65" t="s">
        <v>13826</v>
      </c>
      <c r="E110" s="64" t="s">
        <v>13716</v>
      </c>
      <c r="F110" s="64" t="s">
        <v>13601</v>
      </c>
      <c r="G110" s="64"/>
      <c r="H110" s="63"/>
      <c r="I110" s="63"/>
      <c r="J110" s="63"/>
      <c r="K110" s="63"/>
      <c r="L110" s="63"/>
      <c r="M110" s="63"/>
      <c r="N110" s="61"/>
      <c r="O110" s="61"/>
      <c r="P110" s="61"/>
      <c r="Q110" s="61"/>
      <c r="R110" s="61"/>
      <c r="S110" s="61"/>
      <c r="T110" s="61"/>
      <c r="U110" s="61"/>
      <c r="V110" s="61"/>
      <c r="W110" s="61"/>
      <c r="X110" s="61"/>
      <c r="Y110" s="61"/>
      <c r="Z110" s="61"/>
    </row>
    <row r="111" spans="1:26" ht="15.75" customHeight="1">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ht="15.75" customHeight="1">
      <c r="A112" s="35" t="s">
        <v>13466</v>
      </c>
      <c r="B112" s="35"/>
      <c r="C112" s="35"/>
      <c r="D112" s="34"/>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ht="15.75" customHeight="1">
      <c r="A113" s="93" t="s">
        <v>13467</v>
      </c>
      <c r="B113" s="93" t="s">
        <v>13487</v>
      </c>
      <c r="C113" s="93" t="s">
        <v>13602</v>
      </c>
      <c r="D113" s="93" t="s">
        <v>13717</v>
      </c>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ht="15.75" customHeight="1">
      <c r="A114" s="94" t="s">
        <v>13718</v>
      </c>
      <c r="B114" s="95" t="s">
        <v>13603</v>
      </c>
      <c r="C114" s="95" t="s">
        <v>13488</v>
      </c>
      <c r="D114" s="96" t="s">
        <v>13468</v>
      </c>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ht="15.75" customHeight="1">
      <c r="A115" s="63" t="s">
        <v>13719</v>
      </c>
      <c r="B115" s="97" t="s">
        <v>13604</v>
      </c>
      <c r="C115" s="65" t="s">
        <v>13489</v>
      </c>
      <c r="D115" s="64" t="s">
        <v>13469</v>
      </c>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ht="15.75" customHeight="1">
      <c r="A116" s="63" t="s">
        <v>13720</v>
      </c>
      <c r="B116" s="97" t="s">
        <v>13605</v>
      </c>
      <c r="C116" s="65" t="s">
        <v>13490</v>
      </c>
      <c r="D116" s="64" t="s">
        <v>13470</v>
      </c>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c r="A117" s="63" t="s">
        <v>13721</v>
      </c>
      <c r="B117" s="97" t="s">
        <v>13606</v>
      </c>
      <c r="C117" s="65" t="s">
        <v>13491</v>
      </c>
      <c r="D117" s="65" t="s">
        <v>13471</v>
      </c>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c r="A118" s="63" t="s">
        <v>13607</v>
      </c>
      <c r="B118" s="97" t="s">
        <v>13492</v>
      </c>
      <c r="C118" s="65" t="s">
        <v>13472</v>
      </c>
      <c r="D118" s="65" t="s">
        <v>13722</v>
      </c>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c r="A120" s="61" t="s">
        <v>13473</v>
      </c>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spans="1:26">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row r="1001" spans="1:26">
      <c r="A1001" s="61"/>
      <c r="B1001" s="61"/>
      <c r="C1001" s="61"/>
      <c r="D1001" s="61"/>
      <c r="E1001" s="61"/>
      <c r="F1001" s="61"/>
      <c r="G1001" s="61"/>
      <c r="H1001" s="61"/>
      <c r="I1001" s="61"/>
      <c r="J1001" s="61"/>
      <c r="K1001" s="61"/>
      <c r="L1001" s="61"/>
      <c r="M1001" s="61"/>
      <c r="N1001" s="61"/>
      <c r="O1001" s="61"/>
      <c r="P1001" s="61"/>
      <c r="Q1001" s="61"/>
      <c r="R1001" s="61"/>
      <c r="S1001" s="61"/>
      <c r="T1001" s="61"/>
      <c r="U1001" s="61"/>
      <c r="V1001" s="61"/>
      <c r="W1001" s="61"/>
      <c r="X1001" s="61"/>
      <c r="Y1001" s="61"/>
      <c r="Z1001" s="61"/>
    </row>
    <row r="1002" spans="1:26">
      <c r="A1002" s="61"/>
      <c r="B1002" s="61"/>
      <c r="C1002" s="61"/>
      <c r="D1002" s="61"/>
      <c r="E1002" s="61"/>
      <c r="F1002" s="61"/>
      <c r="G1002" s="61"/>
      <c r="H1002" s="61"/>
      <c r="I1002" s="61"/>
      <c r="J1002" s="61"/>
      <c r="K1002" s="61"/>
      <c r="L1002" s="61"/>
      <c r="M1002" s="61"/>
      <c r="N1002" s="61"/>
      <c r="O1002" s="61"/>
      <c r="P1002" s="61"/>
      <c r="Q1002" s="61"/>
      <c r="R1002" s="61"/>
      <c r="S1002" s="61"/>
      <c r="T1002" s="61"/>
      <c r="U1002" s="61"/>
      <c r="V1002" s="61"/>
      <c r="W1002" s="61"/>
      <c r="X1002" s="61"/>
      <c r="Y1002" s="61"/>
      <c r="Z1002" s="61"/>
    </row>
    <row r="1003" spans="1:26">
      <c r="A1003" s="61"/>
      <c r="B1003" s="61"/>
      <c r="C1003" s="61"/>
      <c r="D1003" s="61"/>
      <c r="E1003" s="61"/>
      <c r="F1003" s="61"/>
      <c r="G1003" s="61"/>
      <c r="H1003" s="61"/>
      <c r="I1003" s="61"/>
      <c r="J1003" s="61"/>
      <c r="K1003" s="61"/>
      <c r="L1003" s="61"/>
      <c r="M1003" s="61"/>
      <c r="N1003" s="61"/>
      <c r="O1003" s="61"/>
      <c r="P1003" s="61"/>
      <c r="Q1003" s="61"/>
      <c r="R1003" s="61"/>
      <c r="S1003" s="61"/>
      <c r="T1003" s="61"/>
      <c r="U1003" s="61"/>
      <c r="V1003" s="61"/>
      <c r="W1003" s="61"/>
      <c r="X1003" s="61"/>
      <c r="Y1003" s="61"/>
      <c r="Z1003" s="61"/>
    </row>
    <row r="1004" spans="1:26">
      <c r="A1004" s="61"/>
      <c r="B1004" s="61"/>
      <c r="C1004" s="61"/>
      <c r="D1004" s="61"/>
      <c r="E1004" s="61"/>
      <c r="F1004" s="61"/>
      <c r="G1004" s="61"/>
      <c r="H1004" s="61"/>
      <c r="I1004" s="61"/>
      <c r="J1004" s="61"/>
      <c r="K1004" s="61"/>
      <c r="L1004" s="61"/>
      <c r="M1004" s="61"/>
      <c r="N1004" s="61"/>
      <c r="O1004" s="61"/>
      <c r="P1004" s="61"/>
      <c r="Q1004" s="61"/>
      <c r="R1004" s="61"/>
      <c r="S1004" s="61"/>
      <c r="T1004" s="61"/>
      <c r="U1004" s="61"/>
      <c r="V1004" s="61"/>
      <c r="W1004" s="61"/>
      <c r="X1004" s="61"/>
      <c r="Y1004" s="61"/>
      <c r="Z1004" s="61"/>
    </row>
    <row r="1005" spans="1:26">
      <c r="A1005" s="61"/>
      <c r="B1005" s="61"/>
      <c r="C1005" s="61"/>
      <c r="D1005" s="61"/>
      <c r="E1005" s="61"/>
      <c r="F1005" s="61"/>
      <c r="G1005" s="61"/>
      <c r="H1005" s="61"/>
      <c r="I1005" s="61"/>
      <c r="J1005" s="61"/>
      <c r="K1005" s="61"/>
      <c r="L1005" s="61"/>
      <c r="M1005" s="61"/>
      <c r="N1005" s="61"/>
      <c r="O1005" s="61"/>
      <c r="P1005" s="61"/>
      <c r="Q1005" s="61"/>
      <c r="R1005" s="61"/>
      <c r="S1005" s="61"/>
      <c r="T1005" s="61"/>
      <c r="U1005" s="61"/>
      <c r="V1005" s="61"/>
      <c r="W1005" s="61"/>
      <c r="X1005" s="61"/>
      <c r="Y1005" s="61"/>
      <c r="Z1005" s="61"/>
    </row>
    <row r="1006" spans="1:26">
      <c r="A1006" s="61"/>
      <c r="B1006" s="61"/>
      <c r="C1006" s="61"/>
      <c r="D1006" s="61"/>
      <c r="E1006" s="61"/>
      <c r="F1006" s="61"/>
      <c r="G1006" s="61"/>
      <c r="H1006" s="61"/>
      <c r="I1006" s="61"/>
      <c r="J1006" s="61"/>
      <c r="K1006" s="61"/>
      <c r="L1006" s="61"/>
      <c r="M1006" s="61"/>
      <c r="N1006" s="61"/>
      <c r="O1006" s="61"/>
      <c r="P1006" s="61"/>
      <c r="Q1006" s="61"/>
      <c r="R1006" s="61"/>
      <c r="S1006" s="61"/>
      <c r="T1006" s="61"/>
      <c r="U1006" s="61"/>
      <c r="V1006" s="61"/>
      <c r="W1006" s="61"/>
      <c r="X1006" s="61"/>
      <c r="Y1006" s="61"/>
      <c r="Z1006" s="61"/>
    </row>
    <row r="1007" spans="1:26">
      <c r="A1007" s="61"/>
      <c r="B1007" s="61"/>
      <c r="C1007" s="61"/>
      <c r="D1007" s="61"/>
      <c r="E1007" s="61"/>
      <c r="F1007" s="61"/>
      <c r="G1007" s="61"/>
      <c r="H1007" s="61"/>
      <c r="I1007" s="61"/>
      <c r="J1007" s="61"/>
      <c r="K1007" s="61"/>
      <c r="L1007" s="61"/>
      <c r="M1007" s="61"/>
      <c r="N1007" s="61"/>
      <c r="O1007" s="61"/>
      <c r="P1007" s="61"/>
      <c r="Q1007" s="61"/>
      <c r="R1007" s="61"/>
      <c r="S1007" s="61"/>
      <c r="T1007" s="61"/>
      <c r="U1007" s="61"/>
      <c r="V1007" s="61"/>
      <c r="W1007" s="61"/>
      <c r="X1007" s="61"/>
      <c r="Y1007" s="61"/>
      <c r="Z1007" s="61"/>
    </row>
    <row r="1008" spans="1:26">
      <c r="A1008" s="61"/>
      <c r="B1008" s="61"/>
      <c r="C1008" s="61"/>
      <c r="D1008" s="61"/>
      <c r="E1008" s="61"/>
      <c r="F1008" s="61"/>
      <c r="G1008" s="61"/>
      <c r="H1008" s="61"/>
      <c r="I1008" s="61"/>
      <c r="J1008" s="61"/>
      <c r="K1008" s="61"/>
      <c r="L1008" s="61"/>
      <c r="M1008" s="61"/>
      <c r="N1008" s="61"/>
      <c r="O1008" s="61"/>
      <c r="P1008" s="61"/>
      <c r="Q1008" s="61"/>
      <c r="R1008" s="61"/>
      <c r="S1008" s="61"/>
      <c r="T1008" s="61"/>
      <c r="U1008" s="61"/>
      <c r="V1008" s="61"/>
      <c r="W1008" s="61"/>
      <c r="X1008" s="61"/>
      <c r="Y1008" s="61"/>
      <c r="Z1008" s="61"/>
    </row>
    <row r="1009" spans="1:26">
      <c r="A1009" s="61"/>
      <c r="B1009" s="61"/>
      <c r="C1009" s="61"/>
      <c r="D1009" s="61"/>
      <c r="E1009" s="61"/>
      <c r="F1009" s="61"/>
      <c r="G1009" s="61"/>
      <c r="H1009" s="61"/>
      <c r="I1009" s="61"/>
      <c r="J1009" s="61"/>
      <c r="K1009" s="61"/>
      <c r="L1009" s="61"/>
      <c r="M1009" s="61"/>
      <c r="N1009" s="61"/>
      <c r="O1009" s="61"/>
      <c r="P1009" s="61"/>
      <c r="Q1009" s="61"/>
      <c r="R1009" s="61"/>
      <c r="S1009" s="61"/>
      <c r="T1009" s="61"/>
      <c r="U1009" s="61"/>
      <c r="V1009" s="61"/>
      <c r="W1009" s="61"/>
      <c r="X1009" s="61"/>
      <c r="Y1009" s="61"/>
      <c r="Z1009" s="61"/>
    </row>
  </sheetData>
  <mergeCells count="1">
    <mergeCell ref="A112:D112"/>
  </mergeCells>
  <phoneticPr fontId="32" type="noConversion"/>
  <hyperlinks>
    <hyperlink ref="D84"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1006"/>
  <sheetViews>
    <sheetView workbookViewId="0">
      <selection activeCell="B14" sqref="B14 B14:B15"/>
    </sheetView>
  </sheetViews>
  <sheetFormatPr defaultColWidth="12.5703125" defaultRowHeight="16.5"/>
  <cols>
    <col min="1" max="1" width="35" style="47" customWidth="1"/>
    <col min="2" max="2" width="42.28515625" style="47" customWidth="1"/>
    <col min="3" max="3" width="26.85546875" style="47" customWidth="1"/>
    <col min="4" max="4" width="29" style="47" customWidth="1"/>
    <col min="5" max="5" width="44.42578125" style="47" customWidth="1"/>
    <col min="6" max="6" width="36.85546875" style="47" customWidth="1"/>
    <col min="7" max="7" width="76.7109375" style="47" customWidth="1"/>
    <col min="8" max="8" width="12.5703125" style="47" customWidth="1"/>
    <col min="9" max="16384" width="12.5703125" style="47"/>
  </cols>
  <sheetData>
    <row r="1" spans="1:31" ht="15.75" customHeight="1">
      <c r="A1" s="98" t="str">
        <f ca="1">IFERROR(__xludf.DUMMYFUNCTION("IMPORTRANGE(""1L6CKA1ELegp2FAVqDr6MqXj9L1AM_sM_-mT2HKEO0Ok"",""安裝與配送原則!A1:AT8000"")"),"廠商")</f>
        <v>廠商</v>
      </c>
      <c r="B1" s="99" t="str">
        <f ca="1">IFERROR(__xludf.DUMMYFUNCTION("""COMPUTED_VALUE"""),"品牌／產品")</f>
        <v>品牌／產品</v>
      </c>
      <c r="C1" s="100" t="str">
        <f ca="1">IFERROR(__xludf.DUMMYFUNCTION("""COMPUTED_VALUE"""),"一般區域")</f>
        <v>一般區域</v>
      </c>
      <c r="D1" s="101" t="str">
        <f ca="1">IFERROR(__xludf.DUMMYFUNCTION("""COMPUTED_VALUE"""),"遠程區域(偏遠程度低)")</f>
        <v>遠程區域(偏遠程度低)</v>
      </c>
      <c r="E1" s="102" t="str">
        <f ca="1">IFERROR(__xludf.DUMMYFUNCTION("""COMPUTED_VALUE"""),"花東及遍遠地區(偏遠程度高)")</f>
        <v>花東及遍遠地區(偏遠程度高)</v>
      </c>
      <c r="F1" s="99" t="str">
        <f ca="1">IFERROR(__xludf.DUMMYFUNCTION("""COMPUTED_VALUE"""),"花東地區是否有貨倉及聯絡方式")</f>
        <v>花東地區是否有貨倉及聯絡方式</v>
      </c>
      <c r="G1" s="99" t="str">
        <f ca="1">IFERROR(__xludf.DUMMYFUNCTION("""COMPUTED_VALUE"""),"備註")</f>
        <v>備註</v>
      </c>
      <c r="H1" s="103"/>
      <c r="I1" s="103"/>
      <c r="J1" s="103"/>
      <c r="K1" s="103"/>
      <c r="L1" s="103"/>
      <c r="M1" s="103"/>
      <c r="N1" s="49"/>
      <c r="O1" s="49"/>
      <c r="P1" s="49"/>
      <c r="Q1" s="49"/>
      <c r="R1" s="49"/>
      <c r="S1" s="49"/>
      <c r="T1" s="49"/>
      <c r="U1" s="49"/>
      <c r="V1" s="49"/>
      <c r="W1" s="49"/>
      <c r="X1" s="49"/>
      <c r="Y1" s="49"/>
      <c r="Z1" s="49"/>
      <c r="AA1" s="49"/>
      <c r="AB1" s="49"/>
      <c r="AC1" s="49"/>
      <c r="AD1" s="49"/>
      <c r="AE1" s="49"/>
    </row>
    <row r="2" spans="1:31" ht="15.75" customHeight="1">
      <c r="A2" s="33" t="str">
        <f ca="1">IFERROR(__xludf.DUMMYFUNCTION("""COMPUTED_VALUE"""),"東元")</f>
        <v>東元</v>
      </c>
      <c r="B2" s="31" t="str">
        <f ca="1">IFERROR(__xludf.DUMMYFUNCTION("""COMPUTED_VALUE"""),"東元大家電
空調、冰箱、洗衣機")</f>
        <v>東元大家電
空調、冰箱、洗衣機</v>
      </c>
      <c r="C2" s="104" t="str">
        <f ca="1">IFERROR(__xludf.DUMMYFUNCTION("""COMPUTED_VALUE"""),"●中午12:00前，可D+5天
●中午12:00後，為D+6~7天")</f>
        <v>●中午12:00前，可D+5天
●中午12:00後，為D+6~7天</v>
      </c>
      <c r="D2" s="105" t="str">
        <f ca="1">IFERROR(__xludf.DUMMYFUNCTION("""COMPUTED_VALUE"""),"●中午12:00前，可D+7天
●中午12:00後，為D+7~8天")</f>
        <v>●中午12:00前，可D+7天
●中午12:00後，為D+7~8天</v>
      </c>
      <c r="E2" s="106" t="str">
        <f ca="1">IFERROR(__xludf.DUMMYFUNCTION("""COMPUTED_VALUE"""),"●中午12:00前，可D+7天
●中午12:00後，為D+7~10天")</f>
        <v>●中午12:00前，可D+7天
●中午12:00後，為D+7~10天</v>
      </c>
      <c r="F2" s="31" t="str">
        <f ca="1">IFERROR(__xludf.DUMMYFUNCTION("""COMPUTED_VALUE"""),"全部由北區發貨，
花東無連絡站")</f>
        <v>全部由北區發貨，
花東無連絡站</v>
      </c>
      <c r="G2" s="29"/>
      <c r="H2" s="103"/>
      <c r="I2" s="103"/>
      <c r="J2" s="103"/>
      <c r="K2" s="103"/>
      <c r="L2" s="103"/>
      <c r="M2" s="103"/>
      <c r="N2" s="49"/>
      <c r="O2" s="49"/>
      <c r="P2" s="49"/>
      <c r="Q2" s="49"/>
      <c r="R2" s="49"/>
      <c r="S2" s="49"/>
      <c r="T2" s="49"/>
      <c r="U2" s="49"/>
      <c r="V2" s="49"/>
      <c r="W2" s="49"/>
      <c r="X2" s="49"/>
      <c r="Y2" s="49"/>
      <c r="Z2" s="49"/>
      <c r="AA2" s="49"/>
      <c r="AB2" s="49"/>
      <c r="AC2" s="49"/>
      <c r="AD2" s="49"/>
      <c r="AE2" s="49"/>
    </row>
    <row r="3" spans="1:31" ht="15.75" customHeight="1">
      <c r="A3" s="32"/>
      <c r="B3" s="30"/>
      <c r="C3" s="27" t="str">
        <f ca="1">IFERROR(__xludf.DUMMYFUNCTION("""COMPUTED_VALUE"""),"週日不配送；上午可配送")</f>
        <v>週日不配送；上午可配送</v>
      </c>
      <c r="D3" s="27"/>
      <c r="E3" s="26"/>
      <c r="F3" s="30"/>
      <c r="G3" s="28"/>
      <c r="H3" s="103"/>
      <c r="I3" s="103"/>
      <c r="J3" s="103"/>
      <c r="K3" s="103"/>
      <c r="L3" s="103"/>
      <c r="M3" s="103"/>
      <c r="N3" s="49"/>
      <c r="O3" s="49"/>
      <c r="P3" s="49"/>
      <c r="Q3" s="49"/>
      <c r="R3" s="49"/>
      <c r="S3" s="49"/>
      <c r="T3" s="49"/>
      <c r="U3" s="49"/>
      <c r="V3" s="49"/>
      <c r="W3" s="49"/>
      <c r="X3" s="49"/>
      <c r="Y3" s="49"/>
      <c r="Z3" s="49"/>
      <c r="AA3" s="49"/>
      <c r="AB3" s="49"/>
      <c r="AC3" s="49"/>
      <c r="AD3" s="49"/>
      <c r="AE3" s="49"/>
    </row>
    <row r="4" spans="1:31" ht="15.75" customHeight="1">
      <c r="A4" s="33" t="str">
        <f ca="1">IFERROR(__xludf.DUMMYFUNCTION("""COMPUTED_VALUE"""),"大同")</f>
        <v>大同</v>
      </c>
      <c r="B4" s="31" t="str">
        <f ca="1">IFERROR(__xludf.DUMMYFUNCTION("""COMPUTED_VALUE"""),"大同、國際
空調、冰箱、洗衣機、風扇、電鍋、除濕機、清淨機、吹風機")</f>
        <v>大同、國際
空調、冰箱、洗衣機、風扇、電鍋、除濕機、清淨機、吹風機</v>
      </c>
      <c r="C4" s="104" t="str">
        <f ca="1">IFERROR(__xludf.DUMMYFUNCTION("""COMPUTED_VALUE"""),"●中午12:00前，可D+3天
●中午12:00後，為D+3~5天
●(非旺季)空調D+7天
●(旺季)空調D+7~14天")</f>
        <v>●中午12:00前，可D+3天
●中午12:00後，為D+3~5天
●(非旺季)空調D+7天
●(旺季)空調D+7~14天</v>
      </c>
      <c r="D4" s="105" t="str">
        <f ca="1">IFERROR(__xludf.DUMMYFUNCTION("""COMPUTED_VALUE"""),"●需先告知，提早預約(一天出車一趟)")</f>
        <v>●需先告知，提早預約(一天出車一趟)</v>
      </c>
      <c r="E4" s="106" t="str">
        <f ca="1">IFERROR(__xludf.DUMMYFUNCTION("""COMPUTED_VALUE"""),"●中午12:00前，可D+3天
●中午12:00後，為D+3~5天
●(非旺季)空調D+7天
●(旺季)空調D+7~14天
偏遠地區者需先告知，提早預約(另收物流費)")</f>
        <v>●中午12:00前，可D+3天
●中午12:00後，為D+3~5天
●(非旺季)空調D+7天
●(旺季)空調D+7~14天
偏遠地區者需先告知，提早預約(另收物流費)</v>
      </c>
      <c r="F4" s="31" t="str">
        <f ca="1">IFERROR(__xludf.DUMMYFUNCTION("""COMPUTED_VALUE"""),"有花蓮分倉03-8226331郭汝才倉庫長")</f>
        <v>有花蓮分倉03-8226331郭汝才倉庫長</v>
      </c>
      <c r="G4" s="29"/>
      <c r="H4" s="103"/>
      <c r="I4" s="103"/>
      <c r="J4" s="103"/>
      <c r="K4" s="103"/>
      <c r="L4" s="103"/>
      <c r="M4" s="103"/>
      <c r="N4" s="49"/>
      <c r="O4" s="49"/>
      <c r="P4" s="49"/>
      <c r="Q4" s="49"/>
      <c r="R4" s="49"/>
      <c r="S4" s="49"/>
      <c r="T4" s="49"/>
      <c r="U4" s="49"/>
      <c r="V4" s="49"/>
      <c r="W4" s="49"/>
      <c r="X4" s="49"/>
      <c r="Y4" s="49"/>
      <c r="Z4" s="49"/>
      <c r="AA4" s="49"/>
      <c r="AB4" s="49"/>
      <c r="AC4" s="49"/>
      <c r="AD4" s="49"/>
      <c r="AE4" s="49"/>
    </row>
    <row r="5" spans="1:31" ht="15.75" customHeight="1">
      <c r="A5" s="32"/>
      <c r="B5" s="30"/>
      <c r="C5" s="107" t="str">
        <f ca="1">IFERROR(__xludf.DUMMYFUNCTION("""COMPUTED_VALUE"""),"週一至週日可配送，上午可配送")</f>
        <v>週一至週日可配送，上午可配送</v>
      </c>
      <c r="D5" s="107" t="str">
        <f ca="1">IFERROR(__xludf.DUMMYFUNCTION("""COMPUTED_VALUE"""),"如需週日配送，須先告知預約；假日上午不配送")</f>
        <v>如需週日配送，須先告知預約；假日上午不配送</v>
      </c>
      <c r="E5" s="107" t="str">
        <f ca="1">IFERROR(__xludf.DUMMYFUNCTION("""COMPUTED_VALUE"""),"週一至週日可配送，上午可配送")</f>
        <v>週一至週日可配送，上午可配送</v>
      </c>
      <c r="F5" s="30"/>
      <c r="G5" s="28"/>
      <c r="H5" s="103"/>
      <c r="I5" s="103"/>
      <c r="J5" s="103"/>
      <c r="K5" s="103"/>
      <c r="L5" s="103"/>
      <c r="M5" s="103"/>
      <c r="N5" s="49"/>
      <c r="O5" s="49"/>
      <c r="P5" s="49"/>
      <c r="Q5" s="49"/>
      <c r="R5" s="49"/>
      <c r="S5" s="49"/>
      <c r="T5" s="49"/>
      <c r="U5" s="49"/>
      <c r="V5" s="49"/>
      <c r="W5" s="49"/>
      <c r="X5" s="49"/>
      <c r="Y5" s="49"/>
      <c r="Z5" s="49"/>
      <c r="AA5" s="49"/>
      <c r="AB5" s="49"/>
      <c r="AC5" s="49"/>
      <c r="AD5" s="49"/>
      <c r="AE5" s="49"/>
    </row>
    <row r="6" spans="1:31" ht="15.75" customHeight="1">
      <c r="A6" s="33" t="str">
        <f ca="1">IFERROR(__xludf.DUMMYFUNCTION("""COMPUTED_VALUE"""),"聲寶")</f>
        <v>聲寶</v>
      </c>
      <c r="B6" s="31" t="str">
        <f ca="1">IFERROR(__xludf.DUMMYFUNCTION("""COMPUTED_VALUE"""),"聲寶")</f>
        <v>聲寶</v>
      </c>
      <c r="C6" s="104" t="str">
        <f ca="1">IFERROR(__xludf.DUMMYFUNCTION("""COMPUTED_VALUE"""),"●中午12:00前，可D+3天
●中午12:00後，為D+3~5天")</f>
        <v>●中午12:00前，可D+3天
●中午12:00後，為D+3~5天</v>
      </c>
      <c r="D6" s="105" t="str">
        <f ca="1">IFERROR(__xludf.DUMMYFUNCTION("""COMPUTED_VALUE"""),"●中午12:00前，可D+4天
●中午12:00後，為D+4~6天")</f>
        <v>●中午12:00前，可D+4天
●中午12:00後，為D+4~6天</v>
      </c>
      <c r="E6" s="106" t="str">
        <f ca="1">IFERROR(__xludf.DUMMYFUNCTION("""COMPUTED_VALUE"""),"●中午12:00前，可D+5~7天
●中午12:00後，為D+6~8天")</f>
        <v>●中午12:00前，可D+5~7天
●中午12:00後，為D+6~8天</v>
      </c>
      <c r="F6" s="31" t="str">
        <f ca="1">IFERROR(__xludf.DUMMYFUNCTION("""COMPUTED_VALUE"""),"全省全部由北區發貨")</f>
        <v>全省全部由北區發貨</v>
      </c>
      <c r="G6" s="29"/>
      <c r="H6" s="103"/>
      <c r="I6" s="103"/>
      <c r="J6" s="103"/>
      <c r="K6" s="103"/>
      <c r="L6" s="103"/>
      <c r="M6" s="103"/>
      <c r="N6" s="49"/>
      <c r="O6" s="49"/>
      <c r="P6" s="49"/>
      <c r="Q6" s="49"/>
      <c r="R6" s="49"/>
      <c r="S6" s="49"/>
      <c r="T6" s="49"/>
      <c r="U6" s="49"/>
      <c r="V6" s="49"/>
      <c r="W6" s="49"/>
      <c r="X6" s="49"/>
      <c r="Y6" s="49"/>
      <c r="Z6" s="49"/>
      <c r="AA6" s="49"/>
      <c r="AB6" s="49"/>
      <c r="AC6" s="49"/>
      <c r="AD6" s="49"/>
      <c r="AE6" s="49"/>
    </row>
    <row r="7" spans="1:31" ht="15.75" customHeight="1">
      <c r="A7" s="32"/>
      <c r="B7" s="30"/>
      <c r="C7" s="27" t="str">
        <f ca="1">IFERROR(__xludf.DUMMYFUNCTION("""COMPUTED_VALUE"""),"週日不配送；上午不配送")</f>
        <v>週日不配送；上午不配送</v>
      </c>
      <c r="D7" s="27"/>
      <c r="E7" s="26"/>
      <c r="F7" s="30"/>
      <c r="G7" s="28"/>
      <c r="H7" s="103"/>
      <c r="I7" s="103"/>
      <c r="J7" s="103"/>
      <c r="K7" s="103"/>
      <c r="L7" s="103"/>
      <c r="M7" s="103"/>
      <c r="N7" s="49"/>
      <c r="O7" s="49"/>
      <c r="P7" s="49"/>
      <c r="Q7" s="49"/>
      <c r="R7" s="49"/>
      <c r="S7" s="49"/>
      <c r="T7" s="49"/>
      <c r="U7" s="49"/>
      <c r="V7" s="49"/>
      <c r="W7" s="49"/>
      <c r="X7" s="49"/>
      <c r="Y7" s="49"/>
      <c r="Z7" s="49"/>
      <c r="AA7" s="49"/>
      <c r="AB7" s="49"/>
      <c r="AC7" s="49"/>
      <c r="AD7" s="49"/>
      <c r="AE7" s="49"/>
    </row>
    <row r="8" spans="1:31" ht="15.75" customHeight="1">
      <c r="A8" s="33" t="str">
        <f ca="1">IFERROR(__xludf.DUMMYFUNCTION("""COMPUTED_VALUE"""),"凱創")</f>
        <v>凱創</v>
      </c>
      <c r="B8" s="31" t="str">
        <f ca="1">IFERROR(__xludf.DUMMYFUNCTION("""COMPUTED_VALUE"""),"東元、奇美(小家電，風扇)
SIROCA、3M")</f>
        <v>東元、奇美(小家電，風扇)
SIROCA、3M</v>
      </c>
      <c r="C8" s="104" t="str">
        <f ca="1">IFERROR(__xludf.DUMMYFUNCTION("""COMPUTED_VALUE"""),"D+3~5天")</f>
        <v>D+3~5天</v>
      </c>
      <c r="D8" s="105" t="str">
        <f ca="1">IFERROR(__xludf.DUMMYFUNCTION("""COMPUTED_VALUE"""),"D+7天")</f>
        <v>D+7天</v>
      </c>
      <c r="E8" s="106" t="str">
        <f ca="1">IFERROR(__xludf.DUMMYFUNCTION("""COMPUTED_VALUE"""),"D+7~14天")</f>
        <v>D+7~14天</v>
      </c>
      <c r="F8" s="31" t="str">
        <f ca="1">IFERROR(__xludf.DUMMYFUNCTION("""COMPUTED_VALUE"""),"全部由北區發貨，
花東無連絡站")</f>
        <v>全部由北區發貨，
花東無連絡站</v>
      </c>
      <c r="G8" s="31" t="str">
        <f ca="1">IFERROR(__xludf.DUMMYFUNCTION("""COMPUTED_VALUE"""),"如配送資訊有誤，則配達日將會往後順延
配送時間帶：不指定、中午前、12-17點、17-20點")</f>
        <v>如配送資訊有誤，則配達日將會往後順延
配送時間帶：不指定、中午前、12-17點、17-20點</v>
      </c>
      <c r="H8" s="103"/>
      <c r="I8" s="103"/>
      <c r="J8" s="103"/>
      <c r="K8" s="103"/>
      <c r="L8" s="103"/>
      <c r="M8" s="103"/>
      <c r="N8" s="49"/>
      <c r="O8" s="49"/>
      <c r="P8" s="49"/>
      <c r="Q8" s="49"/>
      <c r="R8" s="49"/>
      <c r="S8" s="49"/>
      <c r="T8" s="49"/>
      <c r="U8" s="49"/>
      <c r="V8" s="49"/>
      <c r="W8" s="49"/>
      <c r="X8" s="49"/>
      <c r="Y8" s="49"/>
      <c r="Z8" s="49"/>
      <c r="AA8" s="49"/>
      <c r="AB8" s="49"/>
      <c r="AC8" s="49"/>
      <c r="AD8" s="49"/>
      <c r="AE8" s="49"/>
    </row>
    <row r="9" spans="1:31" ht="15.75" customHeight="1">
      <c r="A9" s="32"/>
      <c r="B9" s="30"/>
      <c r="C9" s="27" t="str">
        <f ca="1">IFERROR(__xludf.DUMMYFUNCTION("""COMPUTED_VALUE"""),"週一至週六可配送，配送時間帶為不指定、13點前、18點前")</f>
        <v>週一至週六可配送，配送時間帶為不指定、13點前、18點前</v>
      </c>
      <c r="D9" s="27"/>
      <c r="E9" s="26"/>
      <c r="F9" s="30"/>
      <c r="G9" s="30"/>
      <c r="H9" s="103"/>
      <c r="I9" s="103"/>
      <c r="J9" s="103"/>
      <c r="K9" s="103"/>
      <c r="L9" s="103"/>
      <c r="M9" s="103"/>
      <c r="N9" s="49"/>
      <c r="O9" s="49"/>
      <c r="P9" s="49"/>
      <c r="Q9" s="49"/>
      <c r="R9" s="49"/>
      <c r="S9" s="49"/>
      <c r="T9" s="49"/>
      <c r="U9" s="49"/>
      <c r="V9" s="49"/>
      <c r="W9" s="49"/>
      <c r="X9" s="49"/>
      <c r="Y9" s="49"/>
      <c r="Z9" s="49"/>
      <c r="AA9" s="49"/>
      <c r="AB9" s="49"/>
      <c r="AC9" s="49"/>
      <c r="AD9" s="49"/>
      <c r="AE9" s="49"/>
    </row>
    <row r="10" spans="1:31" ht="15.75" customHeight="1">
      <c r="A10" s="33" t="str">
        <f ca="1">IFERROR(__xludf.DUMMYFUNCTION("""COMPUTED_VALUE"""),"聯強")</f>
        <v>聯強</v>
      </c>
      <c r="B10" s="31" t="str">
        <f ca="1">IFERROR(__xludf.DUMMYFUNCTION("""COMPUTED_VALUE"""),"ASUS路由器、DJI、Toshiba(大型家電)、Ecovacs、德律風根")</f>
        <v>ASUS路由器、DJI、Toshiba(大型家電)、Ecovacs、德律風根</v>
      </c>
      <c r="C10" s="108" t="str">
        <f ca="1">IFERROR(__xludf.DUMMYFUNCTION("""COMPUTED_VALUE"""),"●D+3個工作天
●大型家電D+5個工作天")</f>
        <v>●D+3個工作天
●大型家電D+5個工作天</v>
      </c>
      <c r="D10" s="109" t="str">
        <f ca="1">IFERROR(__xludf.DUMMYFUNCTION("""COMPUTED_VALUE"""),"●D+5個工作天
●大型家電D+7個工作天")</f>
        <v>●D+5個工作天
●大型家電D+7個工作天</v>
      </c>
      <c r="E10" s="110" t="str">
        <f ca="1">IFERROR(__xludf.DUMMYFUNCTION("""COMPUTED_VALUE"""),"●D+7個工作天
●大型家電D+9個工作天")</f>
        <v>●D+7個工作天
●大型家電D+9個工作天</v>
      </c>
      <c r="F10" s="31" t="str">
        <f ca="1">IFERROR(__xludf.DUMMYFUNCTION("""COMPUTED_VALUE"""),"花東地區無貨倉，主要由林口倉發貨")</f>
        <v>花東地區無貨倉，主要由林口倉發貨</v>
      </c>
      <c r="G10" s="25" t="str">
        <f ca="1">IFERROR(__xludf.DUMMYFUNCTION("""COMPUTED_VALUE"""),"大型家電以安裝人員約裝時間為準")</f>
        <v>大型家電以安裝人員約裝時間為準</v>
      </c>
      <c r="H10" s="103"/>
      <c r="I10" s="103"/>
      <c r="J10" s="103"/>
      <c r="K10" s="103"/>
      <c r="L10" s="103"/>
      <c r="M10" s="103"/>
      <c r="N10" s="49"/>
      <c r="O10" s="49"/>
      <c r="P10" s="49"/>
      <c r="Q10" s="49"/>
      <c r="R10" s="49"/>
      <c r="S10" s="49"/>
      <c r="T10" s="49"/>
      <c r="U10" s="49"/>
      <c r="V10" s="49"/>
      <c r="W10" s="49"/>
      <c r="X10" s="49"/>
      <c r="Y10" s="49"/>
      <c r="Z10" s="49"/>
      <c r="AA10" s="49"/>
      <c r="AB10" s="49"/>
      <c r="AC10" s="49"/>
      <c r="AD10" s="49"/>
      <c r="AE10" s="49"/>
    </row>
    <row r="11" spans="1:31" ht="15.75" customHeight="1">
      <c r="A11" s="32"/>
      <c r="B11" s="30"/>
      <c r="C11" s="27" t="str">
        <f ca="1">IFERROR(__xludf.DUMMYFUNCTION("""COMPUTED_VALUE"""),"週六周日假日不配送")</f>
        <v>週六周日假日不配送</v>
      </c>
      <c r="D11" s="27"/>
      <c r="E11" s="26"/>
      <c r="F11" s="30"/>
      <c r="G11" s="24"/>
      <c r="H11" s="103"/>
      <c r="I11" s="103"/>
      <c r="J11" s="103"/>
      <c r="K11" s="103"/>
      <c r="L11" s="103"/>
      <c r="M11" s="103"/>
      <c r="N11" s="49"/>
      <c r="O11" s="49"/>
      <c r="P11" s="49"/>
      <c r="Q11" s="49"/>
      <c r="R11" s="49"/>
      <c r="S11" s="49"/>
      <c r="T11" s="49"/>
      <c r="U11" s="49"/>
      <c r="V11" s="49"/>
      <c r="W11" s="49"/>
      <c r="X11" s="49"/>
      <c r="Y11" s="49"/>
      <c r="Z11" s="49"/>
      <c r="AA11" s="49"/>
      <c r="AB11" s="49"/>
      <c r="AC11" s="49"/>
      <c r="AD11" s="49"/>
      <c r="AE11" s="49"/>
    </row>
    <row r="12" spans="1:31" ht="15.75" customHeight="1">
      <c r="A12" s="33" t="str">
        <f ca="1">IFERROR(__xludf.DUMMYFUNCTION("""COMPUTED_VALUE"""),"展碁")</f>
        <v>展碁</v>
      </c>
      <c r="B12" s="31" t="str">
        <f ca="1">IFERROR(__xludf.DUMMYFUNCTION("""COMPUTED_VALUE"""),"LG")</f>
        <v>LG</v>
      </c>
      <c r="C12" s="104" t="str">
        <f ca="1">IFERROR(__xludf.DUMMYFUNCTION("""COMPUTED_VALUE"""),"●中午12:00前，可D+3天
●中午12:00後，為D+3~5天")</f>
        <v>●中午12:00前，可D+3天
●中午12:00後，為D+3~5天</v>
      </c>
      <c r="D12" s="105" t="str">
        <f ca="1">IFERROR(__xludf.DUMMYFUNCTION("""COMPUTED_VALUE"""),"●中午12:00前，可D+4天
●中午12:00後，為D+5天")</f>
        <v>●中午12:00前，可D+4天
●中午12:00後，為D+5天</v>
      </c>
      <c r="E12" s="106" t="str">
        <f ca="1">IFERROR(__xludf.DUMMYFUNCTION("""COMPUTED_VALUE"""),"●中午12:00前，可D+7天
●中午12:00後，為D+7~8天")</f>
        <v>●中午12:00前，可D+7天
●中午12:00後，為D+7~8天</v>
      </c>
      <c r="F12" s="107" t="str">
        <f ca="1">IFERROR(__xludf.DUMMYFUNCTION("""COMPUTED_VALUE"""),"以北區發貨為主")</f>
        <v>以北區發貨為主</v>
      </c>
      <c r="G12" s="111"/>
      <c r="H12" s="103"/>
      <c r="I12" s="103"/>
      <c r="J12" s="103"/>
      <c r="K12" s="103"/>
      <c r="L12" s="103"/>
      <c r="M12" s="103"/>
      <c r="N12" s="49"/>
      <c r="O12" s="49"/>
      <c r="P12" s="49"/>
      <c r="Q12" s="49"/>
      <c r="R12" s="49"/>
      <c r="S12" s="49"/>
      <c r="T12" s="49"/>
      <c r="U12" s="49"/>
      <c r="V12" s="49"/>
      <c r="W12" s="49"/>
      <c r="X12" s="49"/>
      <c r="Y12" s="49"/>
      <c r="Z12" s="49"/>
      <c r="AA12" s="49"/>
      <c r="AB12" s="49"/>
      <c r="AC12" s="49"/>
      <c r="AD12" s="49"/>
      <c r="AE12" s="49"/>
    </row>
    <row r="13" spans="1:31" ht="15.75" customHeight="1">
      <c r="A13" s="32"/>
      <c r="B13" s="30"/>
      <c r="C13" s="27" t="str">
        <f ca="1">IFERROR(__xludf.DUMMYFUNCTION("""COMPUTED_VALUE"""),"假日不配送")</f>
        <v>假日不配送</v>
      </c>
      <c r="D13" s="27"/>
      <c r="E13" s="26"/>
      <c r="F13" s="111"/>
      <c r="G13" s="111"/>
      <c r="H13" s="103"/>
      <c r="I13" s="103"/>
      <c r="J13" s="103"/>
      <c r="K13" s="103"/>
      <c r="L13" s="103"/>
      <c r="M13" s="103"/>
      <c r="N13" s="49"/>
      <c r="O13" s="49"/>
      <c r="P13" s="49"/>
      <c r="Q13" s="49"/>
      <c r="R13" s="49"/>
      <c r="S13" s="49"/>
      <c r="T13" s="49"/>
      <c r="U13" s="49"/>
      <c r="V13" s="49"/>
      <c r="W13" s="49"/>
      <c r="X13" s="49"/>
      <c r="Y13" s="49"/>
      <c r="Z13" s="49"/>
      <c r="AA13" s="49"/>
      <c r="AB13" s="49"/>
      <c r="AC13" s="49"/>
      <c r="AD13" s="49"/>
      <c r="AE13" s="49"/>
    </row>
    <row r="14" spans="1:31" ht="15.75" customHeight="1">
      <c r="A14" s="33" t="str">
        <f ca="1">IFERROR(__xludf.DUMMYFUNCTION("""COMPUTED_VALUE"""),"旺德")</f>
        <v>旺德</v>
      </c>
      <c r="B14" s="31" t="str">
        <f ca="1">IFERROR(__xludf.DUMMYFUNCTION("""COMPUTED_VALUE"""),"THOMSON")</f>
        <v>THOMSON</v>
      </c>
      <c r="C14" s="104" t="str">
        <f ca="1">IFERROR(__xludf.DUMMYFUNCTION("""COMPUTED_VALUE"""),"D+3~5天")</f>
        <v>D+3~5天</v>
      </c>
      <c r="D14" s="105" t="str">
        <f ca="1">IFERROR(__xludf.DUMMYFUNCTION("""COMPUTED_VALUE"""),"D+7天")</f>
        <v>D+7天</v>
      </c>
      <c r="E14" s="106" t="str">
        <f ca="1">IFERROR(__xludf.DUMMYFUNCTION("""COMPUTED_VALUE"""),"D+7~14天")</f>
        <v>D+7~14天</v>
      </c>
      <c r="F14" s="31" t="str">
        <f ca="1">IFERROR(__xludf.DUMMYFUNCTION("""COMPUTED_VALUE"""),"全部由北區發貨，
花東無連絡站")</f>
        <v>全部由北區發貨，
花東無連絡站</v>
      </c>
      <c r="G14" s="31" t="str">
        <f ca="1">IFERROR(__xludf.DUMMYFUNCTION("""COMPUTED_VALUE"""),"如配送資訊有誤，則配達日將會往後順延配送時間帶：不指定
*離島不配送")</f>
        <v>如配送資訊有誤，則配達日將會往後順延配送時間帶：不指定
*離島不配送</v>
      </c>
      <c r="H14" s="103"/>
      <c r="I14" s="103"/>
      <c r="J14" s="103"/>
      <c r="K14" s="103"/>
      <c r="L14" s="103"/>
      <c r="M14" s="103"/>
      <c r="N14" s="49"/>
      <c r="O14" s="49"/>
      <c r="P14" s="49"/>
      <c r="Q14" s="49"/>
      <c r="R14" s="49"/>
      <c r="S14" s="49"/>
      <c r="T14" s="49"/>
      <c r="U14" s="49"/>
      <c r="V14" s="49"/>
      <c r="W14" s="49"/>
      <c r="X14" s="49"/>
      <c r="Y14" s="49"/>
      <c r="Z14" s="49"/>
      <c r="AA14" s="49"/>
      <c r="AB14" s="49"/>
      <c r="AC14" s="49"/>
      <c r="AD14" s="49"/>
      <c r="AE14" s="49"/>
    </row>
    <row r="15" spans="1:31" ht="15.75" customHeight="1">
      <c r="A15" s="32"/>
      <c r="B15" s="30"/>
      <c r="C15" s="27" t="str">
        <f ca="1">IFERROR(__xludf.DUMMYFUNCTION("""COMPUTED_VALUE"""),"週一至週五可配送(週六週日不配送，配送時間帶為不指定)")</f>
        <v>週一至週五可配送(週六週日不配送，配送時間帶為不指定)</v>
      </c>
      <c r="D15" s="27"/>
      <c r="E15" s="26"/>
      <c r="F15" s="30"/>
      <c r="G15" s="30"/>
      <c r="H15" s="103"/>
      <c r="I15" s="103"/>
      <c r="J15" s="103"/>
      <c r="K15" s="103"/>
      <c r="L15" s="103"/>
      <c r="M15" s="103"/>
      <c r="N15" s="49"/>
      <c r="O15" s="49"/>
      <c r="P15" s="49"/>
      <c r="Q15" s="49"/>
      <c r="R15" s="49"/>
      <c r="S15" s="49"/>
      <c r="T15" s="49"/>
      <c r="U15" s="49"/>
      <c r="V15" s="49"/>
      <c r="W15" s="49"/>
      <c r="X15" s="49"/>
      <c r="Y15" s="49"/>
      <c r="Z15" s="49"/>
      <c r="AA15" s="49"/>
      <c r="AB15" s="49"/>
      <c r="AC15" s="49"/>
      <c r="AD15" s="49"/>
      <c r="AE15" s="49"/>
    </row>
    <row r="16" spans="1:31" ht="15.75" customHeight="1">
      <c r="A16" s="33" t="str">
        <f ca="1">IFERROR(__xludf.DUMMYFUNCTION("""COMPUTED_VALUE"""),"禾聯")</f>
        <v>禾聯</v>
      </c>
      <c r="B16" s="33" t="str">
        <f ca="1">IFERROR(__xludf.DUMMYFUNCTION("""COMPUTED_VALUE"""),"空調、冰箱、洗衣機")</f>
        <v>空調、冰箱、洗衣機</v>
      </c>
      <c r="C16" s="108" t="str">
        <f ca="1">IFERROR(__xludf.DUMMYFUNCTION("""COMPUTED_VALUE"""),"●下午14:00截單，可D+3~5天
●下午14:00後算隔天的訂單")</f>
        <v>●下午14:00截單，可D+3~5天
●下午14:00後算隔天的訂單</v>
      </c>
      <c r="D16" s="109" t="str">
        <f ca="1">IFERROR(__xludf.DUMMYFUNCTION("""COMPUTED_VALUE"""),"●下午14:00截單，可D+5~7天
●下午14:00後算隔天的訂單")</f>
        <v>●下午14:00截單，可D+5~7天
●下午14:00後算隔天的訂單</v>
      </c>
      <c r="E16" s="110" t="str">
        <f ca="1">IFERROR(__xludf.DUMMYFUNCTION("""COMPUTED_VALUE"""),"●下午14:00截單，可D+5~7天
●下午14:00後算隔天的訂單")</f>
        <v>●下午14:00截單，可D+5~7天
●下午14:00後算隔天的訂單</v>
      </c>
      <c r="F16" s="23" t="str">
        <f ca="1">IFERROR(__xludf.DUMMYFUNCTION("""COMPUTED_VALUE"""),"全部由北區發貨，
花東無連絡站
")</f>
        <v xml:space="preserve">全部由北區發貨，
花東無連絡站
</v>
      </c>
      <c r="G16" s="23" t="str">
        <f ca="1">IFERROR(__xludf.DUMMYFUNCTION("""COMPUTED_VALUE"""),"*離島不配送")</f>
        <v>*離島不配送</v>
      </c>
      <c r="H16" s="103"/>
      <c r="I16" s="103"/>
      <c r="J16" s="103"/>
      <c r="K16" s="103"/>
      <c r="L16" s="103"/>
      <c r="M16" s="103"/>
      <c r="N16" s="49"/>
      <c r="O16" s="49"/>
      <c r="P16" s="49"/>
      <c r="Q16" s="49"/>
      <c r="R16" s="49"/>
      <c r="S16" s="49"/>
      <c r="T16" s="49"/>
      <c r="U16" s="49"/>
      <c r="V16" s="49"/>
      <c r="W16" s="49"/>
      <c r="X16" s="49"/>
      <c r="Y16" s="49"/>
      <c r="Z16" s="49"/>
      <c r="AA16" s="49"/>
      <c r="AB16" s="49"/>
      <c r="AC16" s="49"/>
      <c r="AD16" s="49"/>
      <c r="AE16" s="49"/>
    </row>
    <row r="17" spans="1:31" ht="15.75" customHeight="1">
      <c r="A17" s="32"/>
      <c r="B17" s="32"/>
      <c r="C17" s="27" t="str">
        <f ca="1">IFERROR(__xludf.DUMMYFUNCTION("""COMPUTED_VALUE"""),"週日可配送(需事先電話確認廠商是否可配合)；上午可配送")</f>
        <v>週日可配送(需事先電話確認廠商是否可配合)；上午可配送</v>
      </c>
      <c r="D17" s="27"/>
      <c r="E17" s="26"/>
      <c r="F17" s="22"/>
      <c r="G17" s="22"/>
      <c r="H17" s="103"/>
      <c r="I17" s="103"/>
      <c r="J17" s="103"/>
      <c r="K17" s="103"/>
      <c r="L17" s="103"/>
      <c r="M17" s="103"/>
      <c r="N17" s="49"/>
      <c r="O17" s="49"/>
      <c r="P17" s="49"/>
      <c r="Q17" s="49"/>
      <c r="R17" s="49"/>
      <c r="S17" s="49"/>
      <c r="T17" s="49"/>
      <c r="U17" s="49"/>
      <c r="V17" s="49"/>
      <c r="W17" s="49"/>
      <c r="X17" s="49"/>
      <c r="Y17" s="49"/>
      <c r="Z17" s="49"/>
      <c r="AA17" s="49"/>
      <c r="AB17" s="49"/>
      <c r="AC17" s="49"/>
      <c r="AD17" s="49"/>
      <c r="AE17" s="49"/>
    </row>
    <row r="18" spans="1:31" ht="15.75" customHeight="1">
      <c r="A18" s="33" t="str">
        <f ca="1">IFERROR(__xludf.DUMMYFUNCTION("""COMPUTED_VALUE"""),"城欣")</f>
        <v>城欣</v>
      </c>
      <c r="B18" s="33" t="str">
        <f ca="1">IFERROR(__xludf.DUMMYFUNCTION("""COMPUTED_VALUE"""),"輝葉/按摩家電、健走機")</f>
        <v>輝葉/按摩家電、健走機</v>
      </c>
      <c r="C18" s="104" t="str">
        <f ca="1">IFERROR(__xludf.DUMMYFUNCTION("""COMPUTED_VALUE"""),"●一般商品D+3個工作天
●跑步機、按摩椅為師傅專配，D+7-14個工作天
●JHT按摩搖椅不提供安裝服務，統一由物流配送")</f>
        <v>●一般商品D+3個工作天
●跑步機、按摩椅為師傅專配，D+7-14個工作天
●JHT按摩搖椅不提供安裝服務，統一由物流配送</v>
      </c>
      <c r="D18" s="105" t="str">
        <f ca="1">IFERROR(__xludf.DUMMYFUNCTION("""COMPUTED_VALUE"""),"●一般商品D+3個工作天
●跑步機、按摩椅為師傅專配，D+30個工作天
●JHT按摩搖椅不提供安裝服務，統一由物流配送")</f>
        <v>●一般商品D+3個工作天
●跑步機、按摩椅為師傅專配，D+30個工作天
●JHT按摩搖椅不提供安裝服務，統一由物流配送</v>
      </c>
      <c r="E18" s="106" t="str">
        <f ca="1">IFERROR(__xludf.DUMMYFUNCTION("""COMPUTED_VALUE"""),"●一般商品D+3個工作天
●跑步機、按摩椅為師傅專配，D+30個工作天
●JHT按摩搖椅不提供安裝服務，統一由物流配送")</f>
        <v>●一般商品D+3個工作天
●跑步機、按摩椅為師傅專配，D+30個工作天
●JHT按摩搖椅不提供安裝服務，統一由物流配送</v>
      </c>
      <c r="F18" s="21" t="str">
        <f ca="1">IFERROR(__xludf.DUMMYFUNCTION("""COMPUTED_VALUE"""),"花東地區無貨倉
商品全由桃園物流倉發貨")</f>
        <v>花東地區無貨倉
商品全由桃園物流倉發貨</v>
      </c>
      <c r="G18" s="21" t="str">
        <f ca="1">IFERROR(__xludf.DUMMYFUNCTION("""COMPUTED_VALUE"""),"*離島不配送")</f>
        <v>*離島不配送</v>
      </c>
      <c r="H18" s="103"/>
      <c r="I18" s="103"/>
      <c r="J18" s="103"/>
      <c r="K18" s="103"/>
      <c r="L18" s="103"/>
      <c r="M18" s="103"/>
      <c r="N18" s="49"/>
      <c r="O18" s="49"/>
      <c r="P18" s="49"/>
      <c r="Q18" s="49"/>
      <c r="R18" s="49"/>
      <c r="S18" s="49"/>
      <c r="T18" s="49"/>
      <c r="U18" s="49"/>
      <c r="V18" s="49"/>
      <c r="W18" s="49"/>
      <c r="X18" s="49"/>
      <c r="Y18" s="49"/>
      <c r="Z18" s="49"/>
      <c r="AA18" s="49"/>
      <c r="AB18" s="49"/>
      <c r="AC18" s="49"/>
      <c r="AD18" s="49"/>
      <c r="AE18" s="49"/>
    </row>
    <row r="19" spans="1:31" ht="15.75" customHeight="1">
      <c r="A19" s="32"/>
      <c r="B19" s="32"/>
      <c r="C19" s="27" t="str">
        <f ca="1">IFERROR(__xludf.DUMMYFUNCTION("""COMPUTED_VALUE"""),"週六可配送")</f>
        <v>週六可配送</v>
      </c>
      <c r="D19" s="27"/>
      <c r="E19" s="26"/>
      <c r="F19" s="20"/>
      <c r="G19" s="20"/>
      <c r="H19" s="103"/>
      <c r="I19" s="103"/>
      <c r="J19" s="103"/>
      <c r="K19" s="103"/>
      <c r="L19" s="103"/>
      <c r="M19" s="103"/>
      <c r="N19" s="49"/>
      <c r="O19" s="49"/>
      <c r="P19" s="49"/>
      <c r="Q19" s="49"/>
      <c r="R19" s="49"/>
      <c r="S19" s="49"/>
      <c r="T19" s="49"/>
      <c r="U19" s="49"/>
      <c r="V19" s="49"/>
      <c r="W19" s="49"/>
      <c r="X19" s="49"/>
      <c r="Y19" s="49"/>
      <c r="Z19" s="49"/>
      <c r="AA19" s="49"/>
      <c r="AB19" s="49"/>
      <c r="AC19" s="49"/>
      <c r="AD19" s="49"/>
      <c r="AE19" s="49"/>
    </row>
    <row r="20" spans="1:31" ht="15.75" customHeight="1">
      <c r="A20" s="33" t="str">
        <f ca="1">IFERROR(__xludf.DUMMYFUNCTION("""COMPUTED_VALUE"""),"和成/豪士多")</f>
        <v>和成/豪士多</v>
      </c>
      <c r="B20" s="33" t="str">
        <f ca="1">IFERROR(__xludf.DUMMYFUNCTION("""COMPUTED_VALUE"""),"HCG免治便座
部份區域商品無運送/安裝服務
(詳細地區請見QA)")</f>
        <v>HCG免治便座
部份區域商品無運送/安裝服務
(詳細地區請見QA)</v>
      </c>
      <c r="C20" s="108" t="str">
        <f ca="1">IFERROR(__xludf.DUMMYFUNCTION("""COMPUTED_VALUE"""),"●商品D+3~5個工作天
●安裝由安裝人員另行約裝")</f>
        <v>●商品D+3~5個工作天
●安裝由安裝人員另行約裝</v>
      </c>
      <c r="D20" s="109" t="str">
        <f ca="1">IFERROR(__xludf.DUMMYFUNCTION("""COMPUTED_VALUE"""),"●商品D+5~7個工作天
●安裝由安裝人員另行約裝")</f>
        <v>●商品D+5~7個工作天
●安裝由安裝人員另行約裝</v>
      </c>
      <c r="E20" s="110" t="str">
        <f ca="1">IFERROR(__xludf.DUMMYFUNCTION("""COMPUTED_VALUE"""),"●商品D+7個工作天
●安裝由安裝人員另行約裝")</f>
        <v>●商品D+7個工作天
●安裝由安裝人員另行約裝</v>
      </c>
      <c r="F20" s="33"/>
      <c r="G20" s="33" t="str">
        <f ca="1">IFERROR(__xludf.DUMMYFUNCTION("""COMPUTED_VALUE""")," *離島不配送
*部份區域燃具商品無運送/安裝服務(詳細地區請見QA)
*和成安裝人員安裝時間為週一至週五上班時間(平日18:00前)
*其他時段平日18:00後(晚間)及假日約裝有額外服務費需另付750元
(不管是否安裝成功都會收費)")</f>
        <v> *離島不配送
*部份區域燃具商品無運送/安裝服務(詳細地區請見QA)
*和成安裝人員安裝時間為週一至週五上班時間(平日18:00前)
*其他時段平日18:00後(晚間)及假日約裝有額外服務費需另付750元
(不管是否安裝成功都會收費)</v>
      </c>
      <c r="H20" s="103"/>
      <c r="I20" s="103"/>
      <c r="J20" s="103"/>
      <c r="K20" s="103"/>
      <c r="L20" s="103"/>
      <c r="M20" s="103"/>
      <c r="N20" s="49"/>
      <c r="O20" s="49"/>
      <c r="P20" s="49"/>
      <c r="Q20" s="49"/>
      <c r="R20" s="49"/>
      <c r="S20" s="49"/>
      <c r="T20" s="49"/>
      <c r="U20" s="49"/>
      <c r="V20" s="49"/>
      <c r="W20" s="49"/>
      <c r="X20" s="49"/>
      <c r="Y20" s="49"/>
      <c r="Z20" s="49"/>
      <c r="AA20" s="49"/>
      <c r="AB20" s="49"/>
      <c r="AC20" s="49"/>
      <c r="AD20" s="49"/>
      <c r="AE20" s="49"/>
    </row>
    <row r="21" spans="1:31" ht="15.75" customHeight="1">
      <c r="A21" s="32"/>
      <c r="B21" s="32"/>
      <c r="C21" s="27" t="str">
        <f ca="1">IFERROR(__xludf.DUMMYFUNCTION("""COMPUTED_VALUE"""),"*本商品配送及安裝服務並非同一時間，分別有專員與客戶電話約定商品送達與安裝時間。
*先配貨(新竹物流)，客戶收到貨勿拆，和成安裝人員會再與客戶約施工(3-7天)。
*標準安裝定義為商品箱內所附零件之安裝，不含管線等其他零件，若現場有電力或管路配置需求請洽詢服務人員或另請專業水電人員服務。")</f>
        <v>*本商品配送及安裝服務並非同一時間，分別有專員與客戶電話約定商品送達與安裝時間。
*先配貨(新竹物流)，客戶收到貨勿拆，和成安裝人員會再與客戶約施工(3-7天)。
*標準安裝定義為商品箱內所附零件之安裝，不含管線等其他零件，若現場有電力或管路配置需求請洽詢服務人員或另請專業水電人員服務。</v>
      </c>
      <c r="D21" s="27"/>
      <c r="E21" s="26"/>
      <c r="F21" s="32"/>
      <c r="G21" s="32"/>
      <c r="H21" s="103"/>
      <c r="I21" s="103"/>
      <c r="J21" s="103"/>
      <c r="K21" s="103"/>
      <c r="L21" s="103"/>
      <c r="M21" s="103"/>
      <c r="N21" s="49"/>
      <c r="O21" s="49"/>
      <c r="P21" s="49"/>
      <c r="Q21" s="49"/>
      <c r="R21" s="49"/>
      <c r="S21" s="49"/>
      <c r="T21" s="49"/>
      <c r="U21" s="49"/>
      <c r="V21" s="49"/>
      <c r="W21" s="49"/>
      <c r="X21" s="49"/>
      <c r="Y21" s="49"/>
      <c r="Z21" s="49"/>
      <c r="AA21" s="49"/>
      <c r="AB21" s="49"/>
      <c r="AC21" s="49"/>
      <c r="AD21" s="49"/>
      <c r="AE21" s="49"/>
    </row>
    <row r="22" spans="1:31" ht="15.75" customHeight="1">
      <c r="A22" s="33" t="str">
        <f ca="1">IFERROR(__xludf.DUMMYFUNCTION("""COMPUTED_VALUE"""),"台灣三洋")</f>
        <v>台灣三洋</v>
      </c>
      <c r="B22" s="33" t="str">
        <f ca="1">IFERROR(__xludf.DUMMYFUNCTION("""COMPUTED_VALUE"""),"冰箱、洗衣機、冷凍櫃、乾衣機、
烘碗機、烘被機")</f>
        <v>冰箱、洗衣機、冷凍櫃、乾衣機、
烘碗機、烘被機</v>
      </c>
      <c r="C22" s="18" t="str">
        <f ca="1">IFERROR(__xludf.DUMMYFUNCTION("""COMPUTED_VALUE"""),"●中午12點截單，可D+3-5天
●中午12點後算隔天訂單")</f>
        <v>●中午12點截單，可D+3-5天
●中午12點後算隔天訂單</v>
      </c>
      <c r="D22" s="16" t="str">
        <f ca="1">IFERROR(__xludf.DUMMYFUNCTION("""COMPUTED_VALUE"""),"●中午12點截單，可D+5-9天
●中午12點後算隔天訂單")</f>
        <v>●中午12點截單，可D+5-9天
●中午12點後算隔天訂單</v>
      </c>
      <c r="E22" s="14" t="str">
        <f ca="1">IFERROR(__xludf.DUMMYFUNCTION("""COMPUTED_VALUE"""),"●中午12點截單，可5-9天
●中午12點後算隔天訂單")</f>
        <v>●中午12點截單，可5-9天
●中午12點後算隔天訂單</v>
      </c>
      <c r="F22" s="33" t="str">
        <f ca="1">IFERROR(__xludf.DUMMYFUNCTION("""COMPUTED_VALUE"""),"全由北區發貨")</f>
        <v>全由北區發貨</v>
      </c>
      <c r="G22" s="33" t="str">
        <f ca="1">IFERROR(__xludf.DUMMYFUNCTION("""COMPUTED_VALUE"""),"*離島不配送")</f>
        <v>*離島不配送</v>
      </c>
      <c r="H22" s="103"/>
      <c r="I22" s="103"/>
      <c r="J22" s="103"/>
      <c r="K22" s="103"/>
      <c r="L22" s="103"/>
      <c r="M22" s="103"/>
      <c r="N22" s="49"/>
      <c r="O22" s="49"/>
      <c r="P22" s="49"/>
      <c r="Q22" s="49"/>
      <c r="R22" s="49"/>
      <c r="S22" s="49"/>
      <c r="T22" s="49"/>
      <c r="U22" s="49"/>
      <c r="V22" s="49"/>
      <c r="W22" s="49"/>
      <c r="X22" s="49"/>
      <c r="Y22" s="49"/>
      <c r="Z22" s="49"/>
      <c r="AA22" s="49"/>
      <c r="AB22" s="49"/>
      <c r="AC22" s="49"/>
      <c r="AD22" s="49"/>
      <c r="AE22" s="49"/>
    </row>
    <row r="23" spans="1:31" ht="15.75" customHeight="1">
      <c r="A23" s="19"/>
      <c r="B23" s="19"/>
      <c r="C23" s="17"/>
      <c r="D23" s="15"/>
      <c r="E23" s="13"/>
      <c r="F23" s="19"/>
      <c r="G23" s="19"/>
      <c r="H23" s="103"/>
      <c r="I23" s="103"/>
      <c r="J23" s="103"/>
      <c r="K23" s="103"/>
      <c r="L23" s="103"/>
      <c r="M23" s="103"/>
      <c r="N23" s="49"/>
      <c r="O23" s="49"/>
      <c r="P23" s="49"/>
      <c r="Q23" s="49"/>
      <c r="R23" s="49"/>
      <c r="S23" s="49"/>
      <c r="T23" s="49"/>
      <c r="U23" s="49"/>
      <c r="V23" s="49"/>
      <c r="W23" s="49"/>
      <c r="X23" s="49"/>
      <c r="Y23" s="49"/>
      <c r="Z23" s="49"/>
      <c r="AA23" s="49"/>
      <c r="AB23" s="49"/>
      <c r="AC23" s="49"/>
      <c r="AD23" s="49"/>
      <c r="AE23" s="49"/>
    </row>
    <row r="24" spans="1:31" ht="15.75" customHeight="1">
      <c r="A24" s="32"/>
      <c r="B24" s="32"/>
      <c r="C24" s="27" t="str">
        <f ca="1">IFERROR(__xludf.DUMMYFUNCTION("""COMPUTED_VALUE"""),"周一至周五中午後配送、周六中午前配送，週日不配送。(配送是由台灣三洋自行配送，可直接聯繫台灣三洋窗口李蕭呈(02)2521-0251#8613)")</f>
        <v>周一至周五中午後配送、周六中午前配送，週日不配送。(配送是由台灣三洋自行配送，可直接聯繫台灣三洋窗口李蕭呈(02)2521-0251#8613)</v>
      </c>
      <c r="D24" s="27"/>
      <c r="E24" s="26"/>
      <c r="F24" s="32"/>
      <c r="G24" s="32"/>
      <c r="H24" s="103"/>
      <c r="I24" s="103"/>
      <c r="J24" s="103"/>
      <c r="K24" s="103"/>
      <c r="L24" s="103"/>
      <c r="M24" s="103"/>
      <c r="N24" s="49"/>
      <c r="O24" s="49"/>
      <c r="P24" s="49"/>
      <c r="Q24" s="49"/>
      <c r="R24" s="49"/>
      <c r="S24" s="49"/>
      <c r="T24" s="49"/>
      <c r="U24" s="49"/>
      <c r="V24" s="49"/>
      <c r="W24" s="49"/>
      <c r="X24" s="49"/>
      <c r="Y24" s="49"/>
      <c r="Z24" s="49"/>
      <c r="AA24" s="49"/>
      <c r="AB24" s="49"/>
      <c r="AC24" s="49"/>
      <c r="AD24" s="49"/>
      <c r="AE24" s="49"/>
    </row>
    <row r="25" spans="1:31" ht="15.75" customHeight="1">
      <c r="A25" s="33" t="str">
        <f ca="1">IFERROR(__xludf.DUMMYFUNCTION("""COMPUTED_VALUE"""),"統領")</f>
        <v>統領</v>
      </c>
      <c r="B25" s="33" t="str">
        <f ca="1">IFERROR(__xludf.DUMMYFUNCTION("""COMPUTED_VALUE"""),"莊頭北、林內、豪山、喜特麗
(熱水器、瓦斯爐)
(偏遠/山區加收運費400元，
部分地區不配送詳QA)
")</f>
        <v xml:space="preserve">莊頭北、林內、豪山、喜特麗
(熱水器、瓦斯爐)
(偏遠/山區加收運費400元，
部分地區不配送詳QA)
</v>
      </c>
      <c r="C25" s="104" t="str">
        <f ca="1">IFERROR(__xludf.DUMMYFUNCTION("""COMPUTED_VALUE"""),"●商品D+3~5個工作天配送+約裝")</f>
        <v>●商品D+3~5個工作天配送+約裝</v>
      </c>
      <c r="D25" s="105" t="str">
        <f ca="1">IFERROR(__xludf.DUMMYFUNCTION("""COMPUTED_VALUE"""),"●商品D+7個工作天配送+約裝")</f>
        <v>●商品D+7個工作天配送+約裝</v>
      </c>
      <c r="E25" s="106" t="str">
        <f ca="1">IFERROR(__xludf.DUMMYFUNCTION("""COMPUTED_VALUE"""),"商品D+7個工作天配送+約裝")</f>
        <v>商品D+7個工作天配送+約裝</v>
      </c>
      <c r="F25" s="33"/>
      <c r="G25" s="33" t="str">
        <f ca="1">IFERROR(__xludf.DUMMYFUNCTION("""COMPUTED_VALUE""")," *離島不配送
含基本安裝，免收樓層費(詳細地區請見QA)
【部分地區、偏遠郊區及山區額外收取運費400元】
【若客戶因素無法安裝會有空趟費用300元】
")</f>
        <v xml:space="preserve"> *離島不配送
含基本安裝，免收樓層費(詳細地區請見QA)
【部分地區、偏遠郊區及山區額外收取運費400元】
【若客戶因素無法安裝會有空趟費用300元】
</v>
      </c>
      <c r="H25" s="103"/>
      <c r="I25" s="103"/>
      <c r="J25" s="103"/>
      <c r="K25" s="103"/>
      <c r="L25" s="103"/>
      <c r="M25" s="103"/>
      <c r="N25" s="49"/>
      <c r="O25" s="49"/>
      <c r="P25" s="49"/>
      <c r="Q25" s="49"/>
      <c r="R25" s="49"/>
      <c r="S25" s="49"/>
      <c r="T25" s="49"/>
      <c r="U25" s="49"/>
      <c r="V25" s="49"/>
      <c r="W25" s="49"/>
      <c r="X25" s="49"/>
      <c r="Y25" s="49"/>
      <c r="Z25" s="49"/>
      <c r="AA25" s="49"/>
      <c r="AB25" s="49"/>
      <c r="AC25" s="49"/>
      <c r="AD25" s="49"/>
      <c r="AE25" s="49"/>
    </row>
    <row r="26" spans="1:31" ht="15.75" customHeight="1">
      <c r="A26" s="19"/>
      <c r="B26" s="19"/>
      <c r="C26" s="112" t="str">
        <f ca="1">IFERROR(__xludf.DUMMYFUNCTION("""COMPUTED_VALUE"""),"週六可配送")</f>
        <v>週六可配送</v>
      </c>
      <c r="D26" s="112" t="str">
        <f ca="1">IFERROR(__xludf.DUMMYFUNCTION("""COMPUTED_VALUE"""),"時間為一週前往一次，部份地區略為延長")</f>
        <v>時間為一週前往一次，部份地區略為延長</v>
      </c>
      <c r="E26" s="112" t="str">
        <f ca="1">IFERROR(__xludf.DUMMYFUNCTION("""COMPUTED_VALUE"""),"時間為一週前往一次，部份地區略為延長")</f>
        <v>時間為一週前往一次，部份地區略為延長</v>
      </c>
      <c r="F26" s="19"/>
      <c r="G26" s="19"/>
      <c r="H26" s="103"/>
      <c r="I26" s="103"/>
      <c r="J26" s="103"/>
      <c r="K26" s="103"/>
      <c r="L26" s="103"/>
      <c r="M26" s="103"/>
      <c r="N26" s="49"/>
      <c r="O26" s="49"/>
      <c r="P26" s="49"/>
      <c r="Q26" s="49"/>
      <c r="R26" s="49"/>
      <c r="S26" s="49"/>
      <c r="T26" s="49"/>
      <c r="U26" s="49"/>
      <c r="V26" s="49"/>
      <c r="W26" s="49"/>
      <c r="X26" s="49"/>
      <c r="Y26" s="49"/>
      <c r="Z26" s="49"/>
      <c r="AA26" s="49"/>
      <c r="AB26" s="49"/>
      <c r="AC26" s="49"/>
      <c r="AD26" s="49"/>
      <c r="AE26" s="49"/>
    </row>
    <row r="27" spans="1:31" ht="15.75" customHeight="1">
      <c r="A27" s="32"/>
      <c r="B27" s="32"/>
      <c r="C27" s="112" t="str">
        <f ca="1">IFERROR(__xludf.DUMMYFUNCTION("""COMPUTED_VALUE"""),"偏遠地區加收運費400元，部分地區(含外島不配送)")</f>
        <v>偏遠地區加收運費400元，部分地區(含外島不配送)</v>
      </c>
      <c r="D27" s="112" t="str">
        <f ca="1">IFERROR(__xludf.DUMMYFUNCTION("""COMPUTED_VALUE"""),"偏遠地區加收運費400元，部分地區(含外島不配送)")</f>
        <v>偏遠地區加收運費400元，部分地區(含外島不配送)</v>
      </c>
      <c r="E27" s="112" t="str">
        <f ca="1">IFERROR(__xludf.DUMMYFUNCTION("""COMPUTED_VALUE"""),"偏遠地區加收運費400元，部分地區(含外島不配送)")</f>
        <v>偏遠地區加收運費400元，部分地區(含外島不配送)</v>
      </c>
      <c r="F27" s="32"/>
      <c r="G27" s="32"/>
      <c r="H27" s="103"/>
      <c r="I27" s="103"/>
      <c r="J27" s="103"/>
      <c r="K27" s="103"/>
      <c r="L27" s="103"/>
      <c r="M27" s="103"/>
      <c r="N27" s="49"/>
      <c r="O27" s="49"/>
      <c r="P27" s="49"/>
      <c r="Q27" s="49"/>
      <c r="R27" s="49"/>
      <c r="S27" s="49"/>
      <c r="T27" s="49"/>
      <c r="U27" s="49"/>
      <c r="V27" s="49"/>
      <c r="W27" s="49"/>
      <c r="X27" s="49"/>
      <c r="Y27" s="49"/>
      <c r="Z27" s="49"/>
      <c r="AA27" s="49"/>
      <c r="AB27" s="49"/>
      <c r="AC27" s="49"/>
      <c r="AD27" s="49"/>
      <c r="AE27" s="49"/>
    </row>
    <row r="28" spans="1:31" ht="15.75" customHeight="1">
      <c r="A28" s="33" t="str">
        <f ca="1">IFERROR(__xludf.DUMMYFUNCTION("""COMPUTED_VALUE"""),"上洋")</f>
        <v>上洋</v>
      </c>
      <c r="B28" s="33" t="str">
        <f ca="1">IFERROR(__xludf.DUMMYFUNCTION("""COMPUTED_VALUE"""),"三菱重工空調
優必洗：洗衣機/乾衣機")</f>
        <v>三菱重工空調
優必洗：洗衣機/乾衣機</v>
      </c>
      <c r="C28" s="104" t="str">
        <f ca="1">IFERROR(__xludf.DUMMYFUNCTION("""COMPUTED_VALUE"""),"●中午12點截單，(優必洗)D+3~5天(空調)D+5~7天
(因各地倉庫截單時間不同，實際出貨依區域為主)
●中午12點後算隔天訂單")</f>
        <v>●中午12點截單，(優必洗)D+3~5天(空調)D+5~7天
(因各地倉庫截單時間不同，實際出貨依區域為主)
●中午12點後算隔天訂單</v>
      </c>
      <c r="D28" s="105" t="str">
        <f ca="1">IFERROR(__xludf.DUMMYFUNCTION("""COMPUTED_VALUE"""),"●因商品可能需移動倉庫，依照個案討論處理")</f>
        <v>●因商品可能需移動倉庫，依照個案討論處理</v>
      </c>
      <c r="E28" s="106" t="str">
        <f ca="1">IFERROR(__xludf.DUMMYFUNCTION("""COMPUTED_VALUE"""),"●因商品可能需移動倉庫，依照個案討論處理")</f>
        <v>●因商品可能需移動倉庫，依照個案討論處理</v>
      </c>
      <c r="F28" s="111"/>
      <c r="G28" s="12" t="str">
        <f ca="1">IFERROR(__xludf.DUMMYFUNCTION("""COMPUTED_VALUE"""),"配合全省宅配通倉庫出貨")</f>
        <v>配合全省宅配通倉庫出貨</v>
      </c>
      <c r="H28" s="103"/>
      <c r="I28" s="103"/>
      <c r="J28" s="103"/>
      <c r="K28" s="103"/>
      <c r="L28" s="103"/>
      <c r="M28" s="103"/>
      <c r="N28" s="49"/>
      <c r="O28" s="49"/>
      <c r="P28" s="49"/>
      <c r="Q28" s="49"/>
      <c r="R28" s="49"/>
      <c r="S28" s="49"/>
      <c r="T28" s="49"/>
      <c r="U28" s="49"/>
      <c r="V28" s="49"/>
      <c r="W28" s="49"/>
      <c r="X28" s="49"/>
      <c r="Y28" s="49"/>
      <c r="Z28" s="49"/>
      <c r="AA28" s="49"/>
      <c r="AB28" s="49"/>
      <c r="AC28" s="49"/>
      <c r="AD28" s="49"/>
      <c r="AE28" s="49"/>
    </row>
    <row r="29" spans="1:31" ht="15.75" customHeight="1">
      <c r="A29" s="32"/>
      <c r="B29" s="32"/>
      <c r="C29" s="113" t="str">
        <f ca="1">IFERROR(__xludf.DUMMYFUNCTION("""COMPUTED_VALUE"""),"週六、日不配送")</f>
        <v>週六、日不配送</v>
      </c>
      <c r="D29" s="112"/>
      <c r="E29" s="112"/>
      <c r="F29" s="111"/>
      <c r="G29" s="11"/>
      <c r="H29" s="103"/>
      <c r="I29" s="103"/>
      <c r="J29" s="103"/>
      <c r="K29" s="103"/>
      <c r="L29" s="103"/>
      <c r="M29" s="103"/>
      <c r="N29" s="49"/>
      <c r="O29" s="49"/>
      <c r="P29" s="49"/>
      <c r="Q29" s="49"/>
      <c r="R29" s="49"/>
      <c r="S29" s="49"/>
      <c r="T29" s="49"/>
      <c r="U29" s="49"/>
      <c r="V29" s="49"/>
      <c r="W29" s="49"/>
      <c r="X29" s="49"/>
      <c r="Y29" s="49"/>
      <c r="Z29" s="49"/>
      <c r="AA29" s="49"/>
      <c r="AB29" s="49"/>
      <c r="AC29" s="49"/>
      <c r="AD29" s="49"/>
      <c r="AE29" s="49"/>
    </row>
    <row r="30" spans="1:31" ht="15.75" customHeight="1">
      <c r="A30" s="31" t="str">
        <f ca="1">IFERROR(__xludf.DUMMYFUNCTION("""COMPUTED_VALUE"""),"泰博")</f>
        <v>泰博</v>
      </c>
      <c r="B30" s="31" t="str">
        <f ca="1">IFERROR(__xludf.DUMMYFUNCTION("""COMPUTED_VALUE"""),"福爾血壓血糖計/額溫槍...等
相關醫療產品")</f>
        <v>福爾血壓血糖計/額溫槍...等
相關醫療產品</v>
      </c>
      <c r="C30" s="114" t="str">
        <f ca="1">IFERROR(__xludf.DUMMYFUNCTION("""COMPUTED_VALUE"""),"D+2~5天")</f>
        <v>D+2~5天</v>
      </c>
      <c r="D30" s="115" t="str">
        <f ca="1">IFERROR(__xludf.DUMMYFUNCTION("""COMPUTED_VALUE"""),"D+2~5天(各市區包含南部東部)")</f>
        <v>D+2~5天(各市區包含南部東部)</v>
      </c>
      <c r="E30" s="116" t="str">
        <f ca="1">IFERROR(__xludf.DUMMYFUNCTION("""COMPUTED_VALUE"""),"D+7~14天(偏遠山區)")</f>
        <v>D+7~14天(偏遠山區)</v>
      </c>
      <c r="F30" s="29"/>
      <c r="G30" s="31" t="str">
        <f ca="1">IFERROR(__xludf.DUMMYFUNCTION("""COMPUTED_VALUE""")," *離島不配送")</f>
        <v> *離島不配送</v>
      </c>
      <c r="H30" s="103"/>
      <c r="I30" s="103"/>
      <c r="J30" s="103"/>
      <c r="K30" s="103"/>
      <c r="L30" s="103"/>
      <c r="M30" s="103"/>
      <c r="N30" s="49"/>
      <c r="O30" s="49"/>
      <c r="P30" s="49"/>
      <c r="Q30" s="49"/>
      <c r="R30" s="49"/>
      <c r="S30" s="49"/>
      <c r="T30" s="49"/>
      <c r="U30" s="49"/>
      <c r="V30" s="49"/>
      <c r="W30" s="49"/>
      <c r="X30" s="49"/>
      <c r="Y30" s="49"/>
      <c r="Z30" s="49"/>
      <c r="AA30" s="49"/>
      <c r="AB30" s="49"/>
      <c r="AC30" s="49"/>
      <c r="AD30" s="49"/>
      <c r="AE30" s="49"/>
    </row>
    <row r="31" spans="1:31" ht="15.75" customHeight="1">
      <c r="A31" s="30"/>
      <c r="B31" s="30"/>
      <c r="C31" s="27" t="str">
        <f ca="1">IFERROR(__xludf.DUMMYFUNCTION("""COMPUTED_VALUE"""),"週一至週五可配送(週六週日不配送，配送時間帶為不指定)")</f>
        <v>週一至週五可配送(週六週日不配送，配送時間帶為不指定)</v>
      </c>
      <c r="D31" s="27"/>
      <c r="E31" s="26"/>
      <c r="F31" s="28"/>
      <c r="G31" s="30"/>
      <c r="H31" s="103"/>
      <c r="I31" s="103"/>
      <c r="J31" s="103"/>
      <c r="K31" s="103"/>
      <c r="L31" s="103"/>
      <c r="M31" s="103"/>
      <c r="N31" s="49"/>
      <c r="O31" s="49"/>
      <c r="P31" s="49"/>
      <c r="Q31" s="49"/>
      <c r="R31" s="49"/>
      <c r="S31" s="49"/>
      <c r="T31" s="49"/>
      <c r="U31" s="49"/>
      <c r="V31" s="49"/>
      <c r="W31" s="49"/>
      <c r="X31" s="49"/>
      <c r="Y31" s="49"/>
      <c r="Z31" s="49"/>
      <c r="AA31" s="49"/>
      <c r="AB31" s="49"/>
      <c r="AC31" s="49"/>
      <c r="AD31" s="49"/>
      <c r="AE31" s="49"/>
    </row>
    <row r="32" spans="1:31" ht="15.75" customHeight="1">
      <c r="A32" s="31" t="str">
        <f ca="1">IFERROR(__xludf.DUMMYFUNCTION("""COMPUTED_VALUE"""),"昶宏")</f>
        <v>昶宏</v>
      </c>
      <c r="B32" s="31" t="str">
        <f ca="1">IFERROR(__xludf.DUMMYFUNCTION("""COMPUTED_VALUE"""),"niconico小家電/聲寶料理鍋")</f>
        <v>niconico小家電/聲寶料理鍋</v>
      </c>
      <c r="C32" s="114" t="str">
        <f ca="1">IFERROR(__xludf.DUMMYFUNCTION("""COMPUTED_VALUE"""),"D+2~5天")</f>
        <v>D+2~5天</v>
      </c>
      <c r="D32" s="115" t="str">
        <f ca="1">IFERROR(__xludf.DUMMYFUNCTION("""COMPUTED_VALUE"""),"D+2~5天(各市區包含南部東部)")</f>
        <v>D+2~5天(各市區包含南部東部)</v>
      </c>
      <c r="E32" s="116" t="str">
        <f ca="1">IFERROR(__xludf.DUMMYFUNCTION("""COMPUTED_VALUE"""),"D+7~14天(偏遠山區)")</f>
        <v>D+7~14天(偏遠山區)</v>
      </c>
      <c r="F32" s="29"/>
      <c r="G32" s="31" t="str">
        <f ca="1">IFERROR(__xludf.DUMMYFUNCTION("""COMPUTED_VALUE""")," *離島不配送")</f>
        <v> *離島不配送</v>
      </c>
      <c r="H32" s="103"/>
      <c r="I32" s="103"/>
      <c r="J32" s="103"/>
      <c r="K32" s="103"/>
      <c r="L32" s="103"/>
      <c r="M32" s="103"/>
      <c r="N32" s="49"/>
      <c r="O32" s="49"/>
      <c r="P32" s="49"/>
      <c r="Q32" s="49"/>
      <c r="R32" s="49"/>
      <c r="S32" s="49"/>
      <c r="T32" s="49"/>
      <c r="U32" s="49"/>
      <c r="V32" s="49"/>
      <c r="W32" s="49"/>
      <c r="X32" s="49"/>
      <c r="Y32" s="49"/>
      <c r="Z32" s="49"/>
      <c r="AA32" s="49"/>
      <c r="AB32" s="49"/>
      <c r="AC32" s="49"/>
      <c r="AD32" s="49"/>
      <c r="AE32" s="49"/>
    </row>
    <row r="33" spans="1:31" ht="15.75" customHeight="1">
      <c r="A33" s="30"/>
      <c r="B33" s="30"/>
      <c r="C33" s="27" t="str">
        <f ca="1">IFERROR(__xludf.DUMMYFUNCTION("""COMPUTED_VALUE"""),"週一至週五可配送(週六週日不配送，配送時間帶為不指定)")</f>
        <v>週一至週五可配送(週六週日不配送，配送時間帶為不指定)</v>
      </c>
      <c r="D33" s="27"/>
      <c r="E33" s="26"/>
      <c r="F33" s="28"/>
      <c r="G33" s="30"/>
      <c r="H33" s="103"/>
      <c r="I33" s="103"/>
      <c r="J33" s="103"/>
      <c r="K33" s="103"/>
      <c r="L33" s="103"/>
      <c r="M33" s="103"/>
      <c r="N33" s="49"/>
      <c r="O33" s="49"/>
      <c r="P33" s="49"/>
      <c r="Q33" s="49"/>
      <c r="R33" s="49"/>
      <c r="S33" s="49"/>
      <c r="T33" s="49"/>
      <c r="U33" s="49"/>
      <c r="V33" s="49"/>
      <c r="W33" s="49"/>
      <c r="X33" s="49"/>
      <c r="Y33" s="49"/>
      <c r="Z33" s="49"/>
      <c r="AA33" s="49"/>
      <c r="AB33" s="49"/>
      <c r="AC33" s="49"/>
      <c r="AD33" s="49"/>
      <c r="AE33" s="49"/>
    </row>
    <row r="34" spans="1:31" ht="15.75" customHeight="1">
      <c r="A34" s="33" t="str">
        <f ca="1">IFERROR(__xludf.DUMMYFUNCTION("""COMPUTED_VALUE"""),"可易")</f>
        <v>可易</v>
      </c>
      <c r="B34" s="33" t="str">
        <f ca="1">IFERROR(__xludf.DUMMYFUNCTION("""COMPUTED_VALUE"""),"IRIS塵蹣機/細緻雙氣旋輕量吸塵器+KITTY梳子")</f>
        <v>IRIS塵蹣機/細緻雙氣旋輕量吸塵器+KITTY梳子</v>
      </c>
      <c r="C34" s="108" t="str">
        <f ca="1">IFERROR(__xludf.DUMMYFUNCTION("""COMPUTED_VALUE"""),"●中午12:00前，可D+3~5天
●中午12:00後，為D+5~7天")</f>
        <v>●中午12:00前，可D+3~5天
●中午12:00後，為D+5~7天</v>
      </c>
      <c r="D34" s="109" t="str">
        <f ca="1">IFERROR(__xludf.DUMMYFUNCTION("""COMPUTED_VALUE"""),"●中午12:00前，可D+7天
●中午12:00後，為D+7~8天")</f>
        <v>●中午12:00前，可D+7天
●中午12:00後，為D+7~8天</v>
      </c>
      <c r="E34" s="110" t="str">
        <f ca="1">IFERROR(__xludf.DUMMYFUNCTION("""COMPUTED_VALUE"""),"●中午12:00前，可D+7天
●中午12:00後，為D+7~9天")</f>
        <v>●中午12:00前，可D+7天
●中午12:00後，為D+7~9天</v>
      </c>
      <c r="F34" s="33" t="str">
        <f ca="1">IFERROR(__xludf.DUMMYFUNCTION("""COMPUTED_VALUE"""),"全部由北區發貨，
花東無連絡站")</f>
        <v>全部由北區發貨，
花東無連絡站</v>
      </c>
      <c r="G34" s="33" t="str">
        <f ca="1">IFERROR(__xludf.DUMMYFUNCTION("""COMPUTED_VALUE"""),"如配送資訊有誤，則配達日將會往後順延")</f>
        <v>如配送資訊有誤，則配達日將會往後順延</v>
      </c>
      <c r="H34" s="103"/>
      <c r="I34" s="103"/>
      <c r="J34" s="103"/>
      <c r="K34" s="103"/>
      <c r="L34" s="103"/>
      <c r="M34" s="103"/>
      <c r="N34" s="49"/>
      <c r="O34" s="49"/>
      <c r="P34" s="49"/>
      <c r="Q34" s="49"/>
      <c r="R34" s="49"/>
      <c r="S34" s="49"/>
      <c r="T34" s="49"/>
      <c r="U34" s="49"/>
      <c r="V34" s="49"/>
      <c r="W34" s="49"/>
      <c r="X34" s="49"/>
      <c r="Y34" s="49"/>
      <c r="Z34" s="49"/>
      <c r="AA34" s="49"/>
      <c r="AB34" s="49"/>
      <c r="AC34" s="49"/>
      <c r="AD34" s="49"/>
      <c r="AE34" s="49"/>
    </row>
    <row r="35" spans="1:31" ht="15.75" customHeight="1">
      <c r="A35" s="32"/>
      <c r="B35" s="32"/>
      <c r="C35" s="27" t="str">
        <f ca="1">IFERROR(__xludf.DUMMYFUNCTION("""COMPUTED_VALUE"""),"週日不配送")</f>
        <v>週日不配送</v>
      </c>
      <c r="D35" s="27"/>
      <c r="E35" s="26"/>
      <c r="F35" s="32"/>
      <c r="G35" s="32"/>
      <c r="H35" s="103"/>
      <c r="I35" s="103"/>
      <c r="J35" s="103"/>
      <c r="K35" s="103"/>
      <c r="L35" s="103"/>
      <c r="M35" s="103"/>
      <c r="N35" s="49"/>
      <c r="O35" s="49"/>
      <c r="P35" s="49"/>
      <c r="Q35" s="49"/>
      <c r="R35" s="49"/>
      <c r="S35" s="49"/>
      <c r="T35" s="49"/>
      <c r="U35" s="49"/>
      <c r="V35" s="49"/>
      <c r="W35" s="49"/>
      <c r="X35" s="49"/>
      <c r="Y35" s="49"/>
      <c r="Z35" s="49"/>
      <c r="AA35" s="49"/>
      <c r="AB35" s="49"/>
      <c r="AC35" s="49"/>
      <c r="AD35" s="49"/>
      <c r="AE35" s="49"/>
    </row>
    <row r="36" spans="1:31">
      <c r="A36" s="33" t="str">
        <f ca="1">IFERROR(__xludf.DUMMYFUNCTION("""COMPUTED_VALUE"""),"順發")</f>
        <v>順發</v>
      </c>
      <c r="B36" s="33" t="str">
        <f ca="1">IFERROR(__xludf.DUMMYFUNCTION("""COMPUTED_VALUE"""),"日立、三星、三菱電機大家電
三菱電機冷氣、富士通冷氣")</f>
        <v>日立、三星、三菱電機大家電
三菱電機冷氣、富士通冷氣</v>
      </c>
      <c r="C36" s="108" t="str">
        <f ca="1">IFERROR(__xludf.DUMMYFUNCTION("""COMPUTED_VALUE"""),"●中午12:00前，可D+3天
●中午12:00後，為D+3~5天")</f>
        <v>●中午12:00前，可D+3天
●中午12:00後，為D+3~5天</v>
      </c>
      <c r="D36" s="109" t="str">
        <f ca="1">IFERROR(__xludf.DUMMYFUNCTION("""COMPUTED_VALUE"""),"●中午12:00前，可D+4天
●中午12:00後，為D+4~6天")</f>
        <v>●中午12:00前，可D+4天
●中午12:00後，為D+4~6天</v>
      </c>
      <c r="E36" s="110" t="str">
        <f ca="1">IFERROR(__xludf.DUMMYFUNCTION("""COMPUTED_VALUE"""),"●中午12:00前，可D+5~7天
●中午12:00後，為D+6~8天")</f>
        <v>●中午12:00前，可D+5~7天
●中午12:00後，為D+6~8天</v>
      </c>
      <c r="F36" s="33" t="str">
        <f ca="1">IFERROR(__xludf.DUMMYFUNCTION("""COMPUTED_VALUE"""),"全省全部由北區發貨")</f>
        <v>全省全部由北區發貨</v>
      </c>
      <c r="G36" s="29"/>
      <c r="H36" s="103"/>
      <c r="I36" s="103"/>
      <c r="J36" s="103"/>
      <c r="K36" s="103"/>
      <c r="L36" s="103"/>
      <c r="M36" s="103"/>
      <c r="N36" s="49"/>
      <c r="O36" s="49"/>
      <c r="P36" s="49"/>
      <c r="Q36" s="49"/>
      <c r="R36" s="49"/>
      <c r="S36" s="49"/>
      <c r="T36" s="49"/>
      <c r="U36" s="49"/>
      <c r="V36" s="49"/>
      <c r="W36" s="49"/>
      <c r="X36" s="49"/>
      <c r="Y36" s="49"/>
      <c r="Z36" s="49"/>
      <c r="AA36" s="49"/>
      <c r="AB36" s="49"/>
      <c r="AC36" s="49"/>
      <c r="AD36" s="49"/>
      <c r="AE36" s="49"/>
    </row>
    <row r="37" spans="1:31">
      <c r="A37" s="32"/>
      <c r="B37" s="32"/>
      <c r="C37" s="27" t="str">
        <f ca="1">IFERROR(__xludf.DUMMYFUNCTION("""COMPUTED_VALUE"""),"週日不配送；上午不配送")</f>
        <v>週日不配送；上午不配送</v>
      </c>
      <c r="D37" s="27"/>
      <c r="E37" s="26"/>
      <c r="F37" s="32"/>
      <c r="G37" s="28"/>
      <c r="H37" s="103"/>
      <c r="I37" s="103"/>
      <c r="J37" s="103"/>
      <c r="K37" s="103"/>
      <c r="L37" s="103"/>
      <c r="M37" s="103"/>
      <c r="N37" s="49"/>
      <c r="O37" s="49"/>
      <c r="P37" s="49"/>
      <c r="Q37" s="49"/>
      <c r="R37" s="49"/>
      <c r="S37" s="49"/>
      <c r="T37" s="49"/>
      <c r="U37" s="49"/>
      <c r="V37" s="49"/>
      <c r="W37" s="49"/>
      <c r="X37" s="49"/>
      <c r="Y37" s="49"/>
      <c r="Z37" s="49"/>
      <c r="AA37" s="49"/>
      <c r="AB37" s="49"/>
      <c r="AC37" s="49"/>
      <c r="AD37" s="49"/>
      <c r="AE37" s="49"/>
    </row>
    <row r="38" spans="1:31">
      <c r="A38" s="33" t="str">
        <f ca="1">IFERROR(__xludf.DUMMYFUNCTION("""COMPUTED_VALUE"""),"祥豪")</f>
        <v>祥豪</v>
      </c>
      <c r="B38" s="33" t="str">
        <f ca="1">IFERROR(__xludf.DUMMYFUNCTION("""COMPUTED_VALUE"""),"Logitech")</f>
        <v>Logitech</v>
      </c>
      <c r="C38" s="108" t="str">
        <f ca="1">IFERROR(__xludf.DUMMYFUNCTION("""COMPUTED_VALUE"""),"●中午12:00前，可D+3天
●中午12:00後，為D+3~5天")</f>
        <v>●中午12:00前，可D+3天
●中午12:00後，為D+3~5天</v>
      </c>
      <c r="D38" s="109" t="str">
        <f ca="1">IFERROR(__xludf.DUMMYFUNCTION("""COMPUTED_VALUE"""),"●中午12:00前，可D+4天
●中午12:00後，為D+4~6天")</f>
        <v>●中午12:00前，可D+4天
●中午12:00後，為D+4~6天</v>
      </c>
      <c r="E38" s="110" t="str">
        <f ca="1">IFERROR(__xludf.DUMMYFUNCTION("""COMPUTED_VALUE"""),"●中午12:00前，可D+5~7天
●中午12:00後，為D+6~8天")</f>
        <v>●中午12:00前，可D+5~7天
●中午12:00後，為D+6~8天</v>
      </c>
      <c r="F38" s="33" t="str">
        <f ca="1">IFERROR(__xludf.DUMMYFUNCTION("""COMPUTED_VALUE"""),"全省全部由北區發貨")</f>
        <v>全省全部由北區發貨</v>
      </c>
      <c r="G38" s="29"/>
      <c r="H38" s="103"/>
      <c r="I38" s="103"/>
      <c r="J38" s="103"/>
      <c r="K38" s="103"/>
      <c r="L38" s="103"/>
      <c r="M38" s="103"/>
      <c r="N38" s="49"/>
      <c r="O38" s="49"/>
      <c r="P38" s="49"/>
      <c r="Q38" s="49"/>
      <c r="R38" s="49"/>
      <c r="S38" s="49"/>
      <c r="T38" s="49"/>
      <c r="U38" s="49"/>
      <c r="V38" s="49"/>
      <c r="W38" s="49"/>
      <c r="X38" s="49"/>
      <c r="Y38" s="49"/>
      <c r="Z38" s="49"/>
      <c r="AA38" s="49"/>
      <c r="AB38" s="49"/>
      <c r="AC38" s="49"/>
      <c r="AD38" s="49"/>
      <c r="AE38" s="49"/>
    </row>
    <row r="39" spans="1:31">
      <c r="A39" s="32"/>
      <c r="B39" s="32"/>
      <c r="C39" s="27" t="str">
        <f ca="1">IFERROR(__xludf.DUMMYFUNCTION("""COMPUTED_VALUE"""),"週日不配送")</f>
        <v>週日不配送</v>
      </c>
      <c r="D39" s="27"/>
      <c r="E39" s="26"/>
      <c r="F39" s="32"/>
      <c r="G39" s="28"/>
      <c r="H39" s="103"/>
      <c r="I39" s="103"/>
      <c r="J39" s="103"/>
      <c r="K39" s="103"/>
      <c r="L39" s="103"/>
      <c r="M39" s="103"/>
      <c r="N39" s="49"/>
      <c r="O39" s="49"/>
      <c r="P39" s="49"/>
      <c r="Q39" s="49"/>
      <c r="R39" s="49"/>
      <c r="S39" s="49"/>
      <c r="T39" s="49"/>
      <c r="U39" s="49"/>
      <c r="V39" s="49"/>
      <c r="W39" s="49"/>
      <c r="X39" s="49"/>
      <c r="Y39" s="49"/>
      <c r="Z39" s="49"/>
      <c r="AA39" s="49"/>
      <c r="AB39" s="49"/>
      <c r="AC39" s="49"/>
      <c r="AD39" s="49"/>
      <c r="AE39" s="49"/>
    </row>
    <row r="40" spans="1:31">
      <c r="A40" s="33" t="str">
        <f ca="1">IFERROR(__xludf.DUMMYFUNCTION("""COMPUTED_VALUE"""),"飛樂")</f>
        <v>飛樂</v>
      </c>
      <c r="B40" s="33" t="str">
        <f ca="1">IFERROR(__xludf.DUMMYFUNCTION("""COMPUTED_VALUE"""),"飛樂、Arlink")</f>
        <v>飛樂、Arlink</v>
      </c>
      <c r="C40" s="117" t="str">
        <f ca="1">IFERROR(__xludf.DUMMYFUNCTION("""COMPUTED_VALUE"""),"D+3~5天")</f>
        <v>D+3~5天</v>
      </c>
      <c r="D40" s="118" t="str">
        <f ca="1">IFERROR(__xludf.DUMMYFUNCTION("""COMPUTED_VALUE"""),"D+5天-7天")</f>
        <v>D+5天-7天</v>
      </c>
      <c r="E40" s="119" t="str">
        <f ca="1">IFERROR(__xludf.DUMMYFUNCTION("""COMPUTED_VALUE"""),"D+5天-7天")</f>
        <v>D+5天-7天</v>
      </c>
      <c r="F40" s="33" t="str">
        <f ca="1">IFERROR(__xludf.DUMMYFUNCTION("""COMPUTED_VALUE"""),"花東無連絡站")</f>
        <v>花東無連絡站</v>
      </c>
      <c r="G40" s="29"/>
      <c r="H40" s="103"/>
      <c r="I40" s="103"/>
      <c r="J40" s="103"/>
      <c r="K40" s="103"/>
      <c r="L40" s="103"/>
      <c r="M40" s="103"/>
      <c r="N40" s="49"/>
      <c r="O40" s="49"/>
      <c r="P40" s="49"/>
      <c r="Q40" s="49"/>
      <c r="R40" s="49"/>
      <c r="S40" s="49"/>
      <c r="T40" s="49"/>
      <c r="U40" s="49"/>
      <c r="V40" s="49"/>
      <c r="W40" s="49"/>
      <c r="X40" s="49"/>
      <c r="Y40" s="49"/>
      <c r="Z40" s="49"/>
      <c r="AA40" s="49"/>
      <c r="AB40" s="49"/>
      <c r="AC40" s="49"/>
      <c r="AD40" s="49"/>
      <c r="AE40" s="49"/>
    </row>
    <row r="41" spans="1:31">
      <c r="A41" s="32"/>
      <c r="B41" s="32"/>
      <c r="C41" s="27" t="str">
        <f ca="1">IFERROR(__xludf.DUMMYFUNCTION("""COMPUTED_VALUE"""),"周六可配送")</f>
        <v>周六可配送</v>
      </c>
      <c r="D41" s="27"/>
      <c r="E41" s="26"/>
      <c r="F41" s="32"/>
      <c r="G41" s="28"/>
      <c r="H41" s="103"/>
      <c r="I41" s="103"/>
      <c r="J41" s="103"/>
      <c r="K41" s="103"/>
      <c r="L41" s="103"/>
      <c r="M41" s="103"/>
      <c r="N41" s="49"/>
      <c r="O41" s="49"/>
      <c r="P41" s="49"/>
      <c r="Q41" s="49"/>
      <c r="R41" s="49"/>
      <c r="S41" s="49"/>
      <c r="T41" s="49"/>
      <c r="U41" s="49"/>
      <c r="V41" s="49"/>
      <c r="W41" s="49"/>
      <c r="X41" s="49"/>
      <c r="Y41" s="49"/>
      <c r="Z41" s="49"/>
      <c r="AA41" s="49"/>
      <c r="AB41" s="49"/>
      <c r="AC41" s="49"/>
      <c r="AD41" s="49"/>
      <c r="AE41" s="49"/>
    </row>
    <row r="42" spans="1:31">
      <c r="A42" s="10" t="str">
        <f ca="1">IFERROR(__xludf.DUMMYFUNCTION("""COMPUTED_VALUE"""),"喬山")</f>
        <v>喬山</v>
      </c>
      <c r="B42" s="33" t="str">
        <f ca="1">IFERROR(__xludf.DUMMYFUNCTION("""COMPUTED_VALUE"""),"Johnson")</f>
        <v>Johnson</v>
      </c>
      <c r="C42" s="117" t="str">
        <f ca="1">IFERROR(__xludf.DUMMYFUNCTION("""COMPUTED_VALUE"""),"D+7天")</f>
        <v>D+7天</v>
      </c>
      <c r="D42" s="118" t="str">
        <f ca="1">IFERROR(__xludf.DUMMYFUNCTION("""COMPUTED_VALUE"""),"D+7天")</f>
        <v>D+7天</v>
      </c>
      <c r="E42" s="119" t="str">
        <f ca="1">IFERROR(__xludf.DUMMYFUNCTION("""COMPUTED_VALUE"""),"D+10天")</f>
        <v>D+10天</v>
      </c>
      <c r="F42" s="33" t="str">
        <f ca="1">IFERROR(__xludf.DUMMYFUNCTION("""COMPUTED_VALUE"""),"花東無連絡站")</f>
        <v>花東無連絡站</v>
      </c>
      <c r="G42" s="31" t="str">
        <f ca="1">IFERROR(__xludf.DUMMYFUNCTION("""COMPUTED_VALUE""")," *離島不配送")</f>
        <v> *離島不配送</v>
      </c>
      <c r="H42" s="103"/>
      <c r="I42" s="103"/>
      <c r="J42" s="103"/>
      <c r="K42" s="103"/>
      <c r="L42" s="103"/>
      <c r="M42" s="103"/>
      <c r="N42" s="49"/>
      <c r="O42" s="49"/>
      <c r="P42" s="49"/>
      <c r="Q42" s="49"/>
      <c r="R42" s="49"/>
      <c r="S42" s="49"/>
      <c r="T42" s="49"/>
      <c r="U42" s="49"/>
      <c r="V42" s="49"/>
      <c r="W42" s="49"/>
      <c r="X42" s="49"/>
      <c r="Y42" s="49"/>
      <c r="Z42" s="49"/>
      <c r="AA42" s="49"/>
      <c r="AB42" s="49"/>
      <c r="AC42" s="49"/>
      <c r="AD42" s="49"/>
      <c r="AE42" s="49"/>
    </row>
    <row r="43" spans="1:31">
      <c r="A43" s="9"/>
      <c r="B43" s="32"/>
      <c r="C43" s="27"/>
      <c r="D43" s="27"/>
      <c r="E43" s="26"/>
      <c r="F43" s="32"/>
      <c r="G43" s="30"/>
      <c r="H43" s="103"/>
      <c r="I43" s="103"/>
      <c r="J43" s="103"/>
      <c r="K43" s="103"/>
      <c r="L43" s="103"/>
      <c r="M43" s="103"/>
      <c r="N43" s="49"/>
      <c r="O43" s="49"/>
      <c r="P43" s="49"/>
      <c r="Q43" s="49"/>
      <c r="R43" s="49"/>
      <c r="S43" s="49"/>
      <c r="T43" s="49"/>
      <c r="U43" s="49"/>
      <c r="V43" s="49"/>
      <c r="W43" s="49"/>
      <c r="X43" s="49"/>
      <c r="Y43" s="49"/>
      <c r="Z43" s="49"/>
      <c r="AA43" s="49"/>
      <c r="AB43" s="49"/>
      <c r="AC43" s="49"/>
      <c r="AD43" s="49"/>
      <c r="AE43" s="49"/>
    </row>
    <row r="44" spans="1:31">
      <c r="A44" s="8" t="str">
        <f ca="1">IFERROR(__xludf.DUMMYFUNCTION("""COMPUTED_VALUE"""),"未來創意生活")</f>
        <v>未來創意生活</v>
      </c>
      <c r="B44" s="6" t="str">
        <f ca="1">IFERROR(__xludf.DUMMYFUNCTION("""COMPUTED_VALUE"""),"TOSHIBA電冰箱、洗衣機")</f>
        <v>TOSHIBA電冰箱、洗衣機</v>
      </c>
      <c r="C44" s="120" t="str">
        <f ca="1">IFERROR(__xludf.DUMMYFUNCTION("""COMPUTED_VALUE"""),"D+5天（跨倉出貨拉長配送天數）")</f>
        <v>D+5天（跨倉出貨拉長配送天數）</v>
      </c>
      <c r="D44" s="121" t="str">
        <f ca="1">IFERROR(__xludf.DUMMYFUNCTION("""COMPUTED_VALUE"""),"D+7~14天")</f>
        <v>D+7~14天</v>
      </c>
      <c r="E44" s="122" t="str">
        <f ca="1">IFERROR(__xludf.DUMMYFUNCTION("""COMPUTED_VALUE"""),"D+7~14天
(部分偏遠地區無法配送，如：南投仁愛、信義。)")</f>
        <v>D+7~14天
(部分偏遠地區無法配送，如：南投仁愛、信義。)</v>
      </c>
      <c r="F44" s="123" t="str">
        <f ca="1">IFERROR(__xludf.DUMMYFUNCTION("""COMPUTED_VALUE"""),"花東倉庫可發貨")</f>
        <v>花東倉庫可發貨</v>
      </c>
      <c r="G44" s="124" t="str">
        <f ca="1">IFERROR(__xludf.DUMMYFUNCTION("""COMPUTED_VALUE"""),"物流提前一天電聯約裝or當日上午電聯約裝。配送時間帶依物流師傅與客戶電約為主。
如配送資訊有誤，則配達日將會往後順延。配送時間帶：下午開始出車配送。")</f>
        <v>物流提前一天電聯約裝or當日上午電聯約裝。配送時間帶依物流師傅與客戶電約為主。
如配送資訊有誤，則配達日將會往後順延。配送時間帶：下午開始出車配送。</v>
      </c>
      <c r="H44" s="111"/>
      <c r="I44" s="111"/>
      <c r="J44" s="111"/>
      <c r="K44" s="111"/>
      <c r="L44" s="111"/>
      <c r="M44" s="103"/>
      <c r="N44" s="49"/>
      <c r="O44" s="49"/>
      <c r="P44" s="49"/>
      <c r="Q44" s="49"/>
      <c r="R44" s="49"/>
      <c r="S44" s="49"/>
      <c r="T44" s="49"/>
      <c r="U44" s="49"/>
      <c r="V44" s="49"/>
      <c r="W44" s="49"/>
      <c r="X44" s="49"/>
      <c r="Y44" s="49"/>
      <c r="Z44" s="49"/>
      <c r="AA44" s="49"/>
      <c r="AB44" s="49"/>
      <c r="AC44" s="49"/>
      <c r="AD44" s="49"/>
      <c r="AE44" s="49"/>
    </row>
    <row r="45" spans="1:31">
      <c r="A45" s="7"/>
      <c r="B45" s="5"/>
      <c r="C45" s="111"/>
      <c r="D45" s="111"/>
      <c r="E45" s="111"/>
      <c r="F45" s="111"/>
      <c r="G45" s="111"/>
      <c r="H45" s="111"/>
      <c r="I45" s="111"/>
      <c r="J45" s="111"/>
      <c r="K45" s="111"/>
      <c r="L45" s="111"/>
      <c r="M45" s="111"/>
      <c r="N45" s="49"/>
      <c r="O45" s="49"/>
      <c r="P45" s="49"/>
      <c r="Q45" s="49"/>
      <c r="R45" s="49"/>
      <c r="S45" s="49"/>
      <c r="T45" s="49"/>
      <c r="U45" s="49"/>
      <c r="V45" s="49"/>
      <c r="W45" s="49"/>
      <c r="X45" s="49"/>
      <c r="Y45" s="49"/>
      <c r="Z45" s="49"/>
      <c r="AA45" s="49"/>
      <c r="AB45" s="49"/>
      <c r="AC45" s="49"/>
      <c r="AD45" s="49"/>
      <c r="AE45" s="49"/>
    </row>
    <row r="46" spans="1:31">
      <c r="A46" s="4" t="str">
        <f ca="1">IFERROR(__xludf.DUMMYFUNCTION("""COMPUTED_VALUE"""),"燦坤")</f>
        <v>燦坤</v>
      </c>
      <c r="B46" s="3"/>
      <c r="C46" s="4" t="str">
        <f ca="1">IFERROR(__xludf.DUMMYFUNCTION("""COMPUTED_VALUE"""),"●中午12:00前，可D+3~5天
●中午12:00後，為D+3~5天")</f>
        <v>●中午12:00前，可D+3~5天
●中午12:00後，為D+3~5天</v>
      </c>
      <c r="D46" s="4"/>
      <c r="E46" s="4"/>
      <c r="F46" s="4"/>
      <c r="G46" s="4"/>
      <c r="H46" s="4"/>
      <c r="I46" s="4"/>
      <c r="J46" s="4"/>
      <c r="K46" s="4"/>
      <c r="L46" s="4"/>
      <c r="M46" s="3"/>
      <c r="N46" s="49"/>
      <c r="O46" s="49"/>
      <c r="P46" s="49"/>
      <c r="Q46" s="49"/>
      <c r="R46" s="49"/>
      <c r="S46" s="49"/>
      <c r="T46" s="49"/>
      <c r="U46" s="49"/>
      <c r="V46" s="49"/>
      <c r="W46" s="49"/>
      <c r="X46" s="49"/>
      <c r="Y46" s="49"/>
      <c r="Z46" s="49"/>
      <c r="AA46" s="49"/>
      <c r="AB46" s="49"/>
      <c r="AC46" s="49"/>
      <c r="AD46" s="49"/>
      <c r="AE46" s="49"/>
    </row>
    <row r="47" spans="1:31">
      <c r="A47" s="4"/>
      <c r="B47" s="3"/>
      <c r="C47" s="4" t="str">
        <f ca="1">IFERROR(__xludf.DUMMYFUNCTION("""COMPUTED_VALUE"""),"週六/週日因應一例一休少量可安排，仍以實際物流約裝為主，週一至週日配送；上午不配送")</f>
        <v>週六/週日因應一例一休少量可安排，仍以實際物流約裝為主，週一至週日配送；上午不配送</v>
      </c>
      <c r="D47" s="4"/>
      <c r="E47" s="4"/>
      <c r="F47" s="4"/>
      <c r="G47" s="4"/>
      <c r="H47" s="4"/>
      <c r="I47" s="4"/>
      <c r="J47" s="4"/>
      <c r="K47" s="4"/>
      <c r="L47" s="4"/>
      <c r="M47" s="3"/>
      <c r="N47" s="49"/>
      <c r="O47" s="49"/>
      <c r="P47" s="49"/>
      <c r="Q47" s="49"/>
      <c r="R47" s="49"/>
      <c r="S47" s="49"/>
      <c r="T47" s="49"/>
      <c r="U47" s="49"/>
      <c r="V47" s="49"/>
      <c r="W47" s="49"/>
      <c r="X47" s="49"/>
      <c r="Y47" s="49"/>
      <c r="Z47" s="49"/>
      <c r="AA47" s="49"/>
      <c r="AB47" s="49"/>
      <c r="AC47" s="49"/>
      <c r="AD47" s="49"/>
      <c r="AE47" s="49"/>
    </row>
    <row r="48" spans="1:31">
      <c r="A48" s="125" t="str">
        <f ca="1">IFERROR(__xludf.DUMMYFUNCTION("""COMPUTED_VALUE"""),"捷元")</f>
        <v>捷元</v>
      </c>
      <c r="B48" s="125" t="str">
        <f ca="1">IFERROR(__xludf.DUMMYFUNCTION("""COMPUTED_VALUE"""),"Philips")</f>
        <v>Philips</v>
      </c>
      <c r="C48" s="125" t="str">
        <f ca="1">IFERROR(__xludf.DUMMYFUNCTION("""COMPUTED_VALUE"""),"●中午12:00前，可D+3天
●中午12:00後，為D+3~5天")</f>
        <v>●中午12:00前，可D+3天
●中午12:00後，為D+3~5天</v>
      </c>
      <c r="D48" s="125" t="str">
        <f ca="1">IFERROR(__xludf.DUMMYFUNCTION("""COMPUTED_VALUE"""),"●中午12:00前，可D+4天
●中午12:00後，為D+4~6天")</f>
        <v>●中午12:00前，可D+4天
●中午12:00後，為D+4~6天</v>
      </c>
      <c r="E48" s="125" t="str">
        <f ca="1">IFERROR(__xludf.DUMMYFUNCTION("""COMPUTED_VALUE"""),"●中午12:00前，可D+5~7天
●中午12:00後，為D+7~9天")</f>
        <v>●中午12:00前，可D+5~7天
●中午12:00後，為D+7~9天</v>
      </c>
      <c r="F48" s="125" t="str">
        <f ca="1">IFERROR(__xludf.DUMMYFUNCTION("""COMPUTED_VALUE"""),"全部由北區發貨，花東無連絡站")</f>
        <v>全部由北區發貨，花東無連絡站</v>
      </c>
      <c r="G48" s="125"/>
      <c r="H48" s="125"/>
      <c r="I48" s="125"/>
      <c r="J48" s="125"/>
      <c r="K48" s="125"/>
      <c r="L48" s="125"/>
      <c r="M48" s="125"/>
      <c r="N48" s="49"/>
      <c r="O48" s="49"/>
      <c r="P48" s="49"/>
      <c r="Q48" s="49"/>
      <c r="R48" s="49"/>
      <c r="S48" s="49"/>
      <c r="T48" s="49"/>
      <c r="U48" s="49"/>
      <c r="V48" s="49"/>
      <c r="W48" s="49"/>
      <c r="X48" s="49"/>
      <c r="Y48" s="49"/>
      <c r="Z48" s="49"/>
      <c r="AA48" s="49"/>
      <c r="AB48" s="49"/>
      <c r="AC48" s="49"/>
      <c r="AD48" s="49"/>
      <c r="AE48" s="49"/>
    </row>
    <row r="49" spans="1:31">
      <c r="A49" s="125"/>
      <c r="B49" s="125"/>
      <c r="C49" s="125" t="str">
        <f ca="1">IFERROR(__xludf.DUMMYFUNCTION("""COMPUTED_VALUE"""),"週六因應一例一休人力即少可安排，仍以實際物流約裝為主，週日不配送；上午可配送")</f>
        <v>週六因應一例一休人力即少可安排，仍以實際物流約裝為主，週日不配送；上午可配送</v>
      </c>
      <c r="D49" s="125"/>
      <c r="E49" s="125"/>
      <c r="F49" s="125"/>
      <c r="G49" s="125"/>
      <c r="H49" s="125"/>
      <c r="I49" s="125"/>
      <c r="J49" s="125"/>
      <c r="K49" s="125"/>
      <c r="L49" s="125"/>
      <c r="M49" s="125"/>
      <c r="N49" s="49"/>
      <c r="O49" s="49"/>
      <c r="P49" s="49"/>
      <c r="Q49" s="49"/>
      <c r="R49" s="49"/>
      <c r="S49" s="49"/>
      <c r="T49" s="49"/>
      <c r="U49" s="49"/>
      <c r="V49" s="49"/>
      <c r="W49" s="49"/>
      <c r="X49" s="49"/>
      <c r="Y49" s="49"/>
      <c r="Z49" s="49"/>
      <c r="AA49" s="49"/>
      <c r="AB49" s="49"/>
      <c r="AC49" s="49"/>
      <c r="AD49" s="49"/>
      <c r="AE49" s="49"/>
    </row>
    <row r="50" spans="1:31">
      <c r="A50" s="125" t="str">
        <f ca="1">IFERROR(__xludf.DUMMYFUNCTION("""COMPUTED_VALUE"""),"奧圖碼")</f>
        <v>奧圖碼</v>
      </c>
      <c r="B50" s="125" t="str">
        <f ca="1">IFERROR(__xludf.DUMMYFUNCTION("""COMPUTED_VALUE"""),"OPTOMA
投影機")</f>
        <v>OPTOMA
投影機</v>
      </c>
      <c r="C50" s="125" t="str">
        <f ca="1">IFERROR(__xludf.DUMMYFUNCTION("""COMPUTED_VALUE"""),"●中午12:00前，可D+3天
●中午12:00後，為D+3~5天")</f>
        <v>●中午12:00前，可D+3天
●中午12:00後，為D+3~5天</v>
      </c>
      <c r="D50" s="125" t="str">
        <f ca="1">IFERROR(__xludf.DUMMYFUNCTION("""COMPUTED_VALUE"""),"●中午12:00前，可D+4天
●中午12:00後，為D+4~6天")</f>
        <v>●中午12:00前，可D+4天
●中午12:00後，為D+4~6天</v>
      </c>
      <c r="E50" s="125" t="str">
        <f ca="1">IFERROR(__xludf.DUMMYFUNCTION("""COMPUTED_VALUE"""),"●中午12:00前，可D+5~7天
●中午12:00後，為D+6~8天")</f>
        <v>●中午12:00前，可D+5~7天
●中午12:00後，為D+6~8天</v>
      </c>
      <c r="F50" s="125" t="str">
        <f ca="1">IFERROR(__xludf.DUMMYFUNCTION("""COMPUTED_VALUE"""),"全部由北區發貨，
花東無連絡站")</f>
        <v>全部由北區發貨，
花東無連絡站</v>
      </c>
      <c r="G50" s="125"/>
      <c r="H50" s="125"/>
      <c r="I50" s="125"/>
      <c r="J50" s="125"/>
      <c r="K50" s="125"/>
      <c r="L50" s="125"/>
      <c r="M50" s="125"/>
      <c r="N50" s="49"/>
      <c r="O50" s="49"/>
      <c r="P50" s="49"/>
      <c r="Q50" s="49"/>
      <c r="R50" s="49"/>
      <c r="S50" s="49"/>
      <c r="T50" s="49"/>
      <c r="U50" s="49"/>
      <c r="V50" s="49"/>
      <c r="W50" s="49"/>
      <c r="X50" s="49"/>
      <c r="Y50" s="49"/>
      <c r="Z50" s="49"/>
      <c r="AA50" s="49"/>
      <c r="AB50" s="49"/>
      <c r="AC50" s="49"/>
      <c r="AD50" s="49"/>
      <c r="AE50" s="49"/>
    </row>
    <row r="51" spans="1:31">
      <c r="A51" s="126"/>
      <c r="B51" s="127"/>
      <c r="C51" s="126" t="str">
        <f ca="1">IFERROR(__xludf.DUMMYFUNCTION("""COMPUTED_VALUE"""),"週六因應一例一休人力即少可安排，仍以實際物流約裝為主，週日不配送；上午可配送")</f>
        <v>週六因應一例一休人力即少可安排，仍以實際物流約裝為主，週日不配送；上午可配送</v>
      </c>
      <c r="D51" s="127"/>
      <c r="E51" s="126"/>
      <c r="F51" s="126"/>
      <c r="G51" s="126"/>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row>
    <row r="52" spans="1:31" ht="317.10000000000002" customHeight="1">
      <c r="A52" s="129" t="str">
        <f ca="1">IFERROR(__xludf.DUMMYFUNCTION("""COMPUTED_VALUE"""),"空調免費基本安裝")</f>
        <v>空調免費基本安裝</v>
      </c>
      <c r="B52" s="130"/>
      <c r="C52" s="130" t="str">
        <f ca="1">IFERROR(__xludf.DUMMYFUNCTION("""COMPUTED_VALUE"""),"1.本島運送到府，免收樓層費。
2.配管線(包覆式銅管、冷媒管路、排水管、控制線、電源線、信號控制線)各5米內以明管方式施工，超出另計。
3.以原廠所附之零配件、附屬品施工。
4.免費剪鐵窗及不鏽鋼窗服務。
5.免費舊機回收(隨新機同時拆除舊機)，舊機回收後，恕不退還；外牆及危險拆卸另計。
※舊機拆除如不讓廠商載回，施工人員會依舊機安裝位置酌收拆機費。
6.檢測機器運轉正常，清理現場，安裝完成。")</f>
        <v>1.本島運送到府，免收樓層費。
2.配管線(包覆式銅管、冷媒管路、排水管、控制線、電源線、信號控制線)各5米內以明管方式施工，超出另計。
3.以原廠所附之零配件、附屬品施工。
4.免費剪鐵窗及不鏽鋼窗服務。
5.免費舊機回收(隨新機同時拆除舊機)，舊機回收後，恕不退還；外牆及危險拆卸另計。
※舊機拆除如不讓廠商載回，施工人員會依舊機安裝位置酌收拆機費。
6.檢測機器運轉正常，清理現場，安裝完成。</v>
      </c>
      <c r="D52" s="130"/>
      <c r="E52" s="130"/>
      <c r="F52" s="111"/>
      <c r="G52" s="130"/>
      <c r="H52" s="125"/>
      <c r="I52" s="125"/>
      <c r="J52" s="125"/>
      <c r="K52" s="125"/>
      <c r="L52" s="125"/>
      <c r="M52" s="125"/>
      <c r="N52" s="49"/>
      <c r="O52" s="49"/>
      <c r="P52" s="49"/>
      <c r="Q52" s="49"/>
      <c r="R52" s="49"/>
      <c r="S52" s="49"/>
      <c r="T52" s="49"/>
      <c r="U52" s="49"/>
      <c r="V52" s="49"/>
      <c r="W52" s="49"/>
      <c r="X52" s="49"/>
      <c r="Y52" s="49"/>
      <c r="Z52" s="49"/>
      <c r="AA52" s="49"/>
      <c r="AB52" s="49"/>
      <c r="AC52" s="49"/>
      <c r="AD52" s="49"/>
      <c r="AE52" s="49"/>
    </row>
    <row r="53" spans="1:31" ht="409.6" customHeight="1">
      <c r="A53" s="129" t="str">
        <f ca="1">IFERROR(__xludf.DUMMYFUNCTION("""COMPUTED_VALUE"""),"額外施工費用參考價格(施工現場收費)")</f>
        <v>額外施工費用參考價格(施工現場收費)</v>
      </c>
      <c r="B53" s="130"/>
      <c r="C53" s="130" t="str">
        <f ca="1">IFERROR(__xludf.DUMMYFUNCTION("""COMPUTED_VALUE"""),"額外施工費用參考價格(施工現場收費)：
(1)牆面洗孔：8英吋(含)以內-800元/孔8英吋~12英吋(含)-1000元/孔(2)排水管延長：透明式-40元/公尺螺紋式-120元/公尺。(3)電源線：規格2.0mm(60元/公尺)3.5mm(80元/公尺)、5.5mm(120元/公尺)。(4)安裝架：鍍鋅鋼材質A架600元、標準豪華架1500元；不鏽鋼材質A架1500元、標準架3000元(5)封板：現場報價。(6)冷媒管路延長規格費用：2分*3分(400元/每公尺)、2分*4分(500元/每公尺)、2分*"&amp;"5分(550元/每公尺)、3分*5分(600元/每公尺)、其他規格，現場議價。(7)更換插座、開關：冷氣專用插座250元/個、無熔絲開關20A700/個。(8)加裝遮雨棚：室外機加裝1500元/個。(9)排水器:1600元/組，靜音排水器2000元/組。(10)新機冷煤填充/測漏:因冷煤管過長超出原廠設定10米已上，需補充冷煤量，1200元/台。(11)外牆懸掛危險施工:費用依現場報價，視危險情況收費並保留是否施工的權利。(12)配合裝潢多次施工:第二趟以上，每趟車馬費加收500元。(13)吊車費用:依現"&amp;"場報價。(14)舊機處理:一對一拆卸不回收，視為拆機每台收取1200元、窗型拆卸不回收，視為拆機每台收取500元。(15)防鏽處理:2000元。(16)依內政部定義之本島偏遠地區需加收500元/每台。(17)其餘上述未載特殊事項，危險施工、作業與材料，費用另計，採現場估價制。")</f>
        <v>額外施工費用參考價格(施工現場收費)：
(1)牆面洗孔：8英吋(含)以內-800元/孔8英吋~12英吋(含)-1000元/孔(2)排水管延長：透明式-40元/公尺螺紋式-120元/公尺。(3)電源線：規格2.0mm(60元/公尺)3.5mm(80元/公尺)、5.5mm(120元/公尺)。(4)安裝架：鍍鋅鋼材質A架600元、標準豪華架1500元；不鏽鋼材質A架1500元、標準架3000元(5)封板：現場報價。(6)冷媒管路延長規格費用：2分*3分(400元/每公尺)、2分*4分(500元/每公尺)、2分*5分(550元/每公尺)、3分*5分(600元/每公尺)、其他規格，現場議價。(7)更換插座、開關：冷氣專用插座250元/個、無熔絲開關20A700/個。(8)加裝遮雨棚：室外機加裝1500元/個。(9)排水器:1600元/組，靜音排水器2000元/組。(10)新機冷煤填充/測漏:因冷煤管過長超出原廠設定10米已上，需補充冷煤量，1200元/台。(11)外牆懸掛危險施工:費用依現場報價，視危險情況收費並保留是否施工的權利。(12)配合裝潢多次施工:第二趟以上，每趟車馬費加收500元。(13)吊車費用:依現場報價。(14)舊機處理:一對一拆卸不回收，視為拆機每台收取1200元、窗型拆卸不回收，視為拆機每台收取500元。(15)防鏽處理:2000元。(16)依內政部定義之本島偏遠地區需加收500元/每台。(17)其餘上述未載特殊事項，危險施工、作業與材料，費用另計，採現場估價制。</v>
      </c>
      <c r="D53" s="130"/>
      <c r="E53" s="130"/>
      <c r="F53" s="111"/>
      <c r="G53" s="130"/>
      <c r="H53" s="125"/>
      <c r="I53" s="125"/>
      <c r="J53" s="125"/>
      <c r="K53" s="125"/>
      <c r="L53" s="125"/>
      <c r="M53" s="125"/>
      <c r="N53" s="49"/>
      <c r="O53" s="49"/>
      <c r="P53" s="49"/>
      <c r="Q53" s="49"/>
      <c r="R53" s="49"/>
      <c r="S53" s="49"/>
      <c r="T53" s="49"/>
      <c r="U53" s="49"/>
      <c r="V53" s="49"/>
      <c r="W53" s="49"/>
      <c r="X53" s="49"/>
      <c r="Y53" s="49"/>
      <c r="Z53" s="49"/>
      <c r="AA53" s="49"/>
      <c r="AB53" s="49"/>
      <c r="AC53" s="49"/>
      <c r="AD53" s="49"/>
      <c r="AE53" s="49"/>
    </row>
    <row r="54" spans="1:31">
      <c r="A54" s="129"/>
      <c r="B54" s="130"/>
      <c r="C54" s="130"/>
      <c r="D54" s="130"/>
      <c r="E54" s="130"/>
      <c r="F54" s="111"/>
      <c r="G54" s="130"/>
      <c r="H54" s="125"/>
      <c r="I54" s="125"/>
      <c r="J54" s="125"/>
      <c r="K54" s="125"/>
      <c r="L54" s="125"/>
      <c r="M54" s="125"/>
      <c r="N54" s="49"/>
      <c r="O54" s="49"/>
      <c r="P54" s="49"/>
      <c r="Q54" s="49"/>
      <c r="R54" s="49"/>
      <c r="S54" s="49"/>
      <c r="T54" s="49"/>
      <c r="U54" s="49"/>
      <c r="V54" s="49"/>
      <c r="W54" s="49"/>
      <c r="X54" s="49"/>
      <c r="Y54" s="49"/>
      <c r="Z54" s="49"/>
      <c r="AA54" s="49"/>
      <c r="AB54" s="49"/>
      <c r="AC54" s="49"/>
      <c r="AD54" s="49"/>
      <c r="AE54" s="49"/>
    </row>
    <row r="55" spans="1:31">
      <c r="A55" s="129"/>
      <c r="B55" s="130"/>
      <c r="C55" s="130"/>
      <c r="D55" s="130"/>
      <c r="E55" s="130"/>
      <c r="F55" s="111"/>
      <c r="G55" s="130"/>
      <c r="H55" s="125"/>
      <c r="I55" s="125"/>
      <c r="J55" s="125"/>
      <c r="K55" s="125"/>
      <c r="L55" s="125"/>
      <c r="M55" s="125"/>
      <c r="N55" s="49"/>
      <c r="O55" s="49"/>
      <c r="P55" s="49"/>
      <c r="Q55" s="49"/>
      <c r="R55" s="49"/>
      <c r="S55" s="49"/>
      <c r="T55" s="49"/>
      <c r="U55" s="49"/>
      <c r="V55" s="49"/>
      <c r="W55" s="49"/>
      <c r="X55" s="49"/>
      <c r="Y55" s="49"/>
      <c r="Z55" s="49"/>
      <c r="AA55" s="49"/>
      <c r="AB55" s="49"/>
      <c r="AC55" s="49"/>
      <c r="AD55" s="49"/>
      <c r="AE55" s="49"/>
    </row>
    <row r="56" spans="1:31">
      <c r="A56" s="129"/>
      <c r="B56" s="130"/>
      <c r="C56" s="130"/>
      <c r="D56" s="130"/>
      <c r="E56" s="130"/>
      <c r="F56" s="130"/>
      <c r="G56" s="130"/>
      <c r="H56" s="125"/>
      <c r="I56" s="125"/>
      <c r="J56" s="125"/>
      <c r="K56" s="125"/>
      <c r="L56" s="125"/>
      <c r="M56" s="125"/>
      <c r="N56" s="49"/>
      <c r="O56" s="49"/>
      <c r="P56" s="49"/>
      <c r="Q56" s="49"/>
      <c r="R56" s="49"/>
      <c r="S56" s="49"/>
      <c r="T56" s="49"/>
      <c r="U56" s="49"/>
      <c r="V56" s="49"/>
      <c r="W56" s="49"/>
      <c r="X56" s="49"/>
      <c r="Y56" s="49"/>
      <c r="Z56" s="49"/>
      <c r="AA56" s="49"/>
      <c r="AB56" s="49"/>
      <c r="AC56" s="49"/>
      <c r="AD56" s="49"/>
      <c r="AE56" s="49"/>
    </row>
    <row r="57" spans="1:31">
      <c r="A57" s="129" t="str">
        <f ca="1">IFERROR(__xludf.DUMMYFUNCTION("""COMPUTED_VALUE"""),"商品名稱")</f>
        <v>商品名稱</v>
      </c>
      <c r="B57" s="130" t="str">
        <f ca="1">IFERROR(__xludf.DUMMYFUNCTION("""COMPUTED_VALUE"""),"受理--&gt;安裝步驟")</f>
        <v>受理--&gt;安裝步驟</v>
      </c>
      <c r="C57" s="130" t="str">
        <f ca="1">IFERROR(__xludf.DUMMYFUNCTION("""COMPUTED_VALUE"""),"基本安裝")</f>
        <v>基本安裝</v>
      </c>
      <c r="D57" s="130" t="str">
        <f ca="1">IFERROR(__xludf.DUMMYFUNCTION("""COMPUTED_VALUE"""),"額外安裝")</f>
        <v>額外安裝</v>
      </c>
      <c r="E57" s="130" t="str">
        <f ca="1">IFERROR(__xludf.DUMMYFUNCTION("""COMPUTED_VALUE"""),"安裝保固")</f>
        <v>安裝保固</v>
      </c>
      <c r="F57" s="130" t="str">
        <f ca="1">IFERROR(__xludf.DUMMYFUNCTION("""COMPUTED_VALUE"""),"注意事項")</f>
        <v>注意事項</v>
      </c>
      <c r="G57" s="130" t="str">
        <f ca="1">IFERROR(__xludf.DUMMYFUNCTION("""COMPUTED_VALUE"""),"無法施工情況")</f>
        <v>無法施工情況</v>
      </c>
      <c r="H57" s="125"/>
      <c r="I57" s="125"/>
      <c r="J57" s="125"/>
      <c r="K57" s="125"/>
      <c r="L57" s="125"/>
      <c r="M57" s="125"/>
      <c r="N57" s="49"/>
      <c r="O57" s="49"/>
      <c r="P57" s="49"/>
      <c r="Q57" s="49"/>
      <c r="R57" s="49"/>
      <c r="S57" s="49"/>
      <c r="T57" s="49"/>
      <c r="U57" s="49"/>
      <c r="V57" s="49"/>
      <c r="W57" s="49"/>
      <c r="X57" s="49"/>
      <c r="Y57" s="49"/>
      <c r="Z57" s="49"/>
      <c r="AA57" s="49"/>
      <c r="AB57" s="49"/>
      <c r="AC57" s="49"/>
      <c r="AD57" s="49"/>
      <c r="AE57" s="49"/>
    </row>
    <row r="58" spans="1:31">
      <c r="A58" s="125" t="str">
        <f ca="1">IFERROR(__xludf.DUMMYFUNCTION("""COMPUTED_VALUE"""),"便座")</f>
        <v>便座</v>
      </c>
      <c r="B58" s="125" t="str">
        <f ca="1">IFERROR(__xludf.DUMMYFUNCTION("""COMPUTED_VALUE"""),"訂單成立--&gt;廠商連絡客戶出貨及環境狀況--&gt;廠商出貨--&gt;施工人員與客戶約裝日期到府安裝/檢測--&gt;客戶驗收")</f>
        <v>訂單成立--&gt;廠商連絡客戶出貨及環境狀況--&gt;廠商出貨--&gt;施工人員與客戶約裝日期到府安裝/檢測--&gt;客戶驗收</v>
      </c>
      <c r="C58" s="125" t="str">
        <f ca="1">IFERROR(__xludf.DUMMYFUNCTION("""COMPUTED_VALUE"""),"免費")</f>
        <v>免費</v>
      </c>
      <c r="D58" s="125" t="str">
        <f ca="1">IFERROR(__xludf.DUMMYFUNCTION("""COMPUTED_VALUE"""),"施工現場收費")</f>
        <v>施工現場收費</v>
      </c>
      <c r="E58" s="125" t="str">
        <f ca="1">IFERROR(__xludf.DUMMYFUNCTION("""COMPUTED_VALUE"""),"免費基本安裝保固1年")</f>
        <v>免費基本安裝保固1年</v>
      </c>
      <c r="F58" s="125"/>
      <c r="G58" s="125" t="str">
        <f ca="1">IFERROR(__xludf.DUMMYFUNCTION("""COMPUTED_VALUE"""),"客戶回原門市辦理銷退，門市通知廠商至客戶端取回商品")</f>
        <v>客戶回原門市辦理銷退，門市通知廠商至客戶端取回商品</v>
      </c>
      <c r="H58" s="125"/>
      <c r="I58" s="125"/>
      <c r="J58" s="125"/>
      <c r="K58" s="125"/>
      <c r="L58" s="125"/>
      <c r="M58" s="125"/>
      <c r="N58" s="49"/>
      <c r="O58" s="49"/>
      <c r="P58" s="49"/>
      <c r="Q58" s="49"/>
      <c r="R58" s="49"/>
      <c r="S58" s="49"/>
      <c r="T58" s="49"/>
      <c r="U58" s="49"/>
      <c r="V58" s="49"/>
      <c r="W58" s="49"/>
      <c r="X58" s="49"/>
      <c r="Y58" s="49"/>
      <c r="Z58" s="49"/>
      <c r="AA58" s="49"/>
      <c r="AB58" s="49"/>
      <c r="AC58" s="49"/>
      <c r="AD58" s="49"/>
      <c r="AE58" s="49"/>
    </row>
    <row r="59" spans="1:31">
      <c r="A59" s="125" t="str">
        <f ca="1">IFERROR(__xludf.DUMMYFUNCTION("""COMPUTED_VALUE"""),"熱水器")</f>
        <v>熱水器</v>
      </c>
      <c r="B59" s="125" t="str">
        <f ca="1">IFERROR(__xludf.DUMMYFUNCTION("""COMPUTED_VALUE"""),"訂單成立--&gt;系統提交聯單號碼--&gt;電話聯繫客戶加入官方Line帳號並上傳安裝環境照片--&gt;確認安裝時間--&gt;前往安裝簽立施工同意書完成安裝簽立派工單--&gt;清理現場後離開--&gt;回報系統竣工")</f>
        <v>訂單成立--&gt;系統提交聯單號碼--&gt;電話聯繫客戶加入官方Line帳號並上傳安裝環境照片--&gt;確認安裝時間--&gt;前往安裝簽立施工同意書完成安裝簽立派工單--&gt;清理現場後離開--&gt;回報系統竣工</v>
      </c>
      <c r="C59" s="125" t="str">
        <f ca="1">IFERROR(__xludf.DUMMYFUNCTION("""COMPUTED_VALUE"""),"免費")</f>
        <v>免費</v>
      </c>
      <c r="D59" s="125" t="str">
        <f ca="1">IFERROR(__xludf.DUMMYFUNCTION("""COMPUTED_VALUE"""),"1.郊區或偏遠地區施工人員額外收取400元費用
2.因客戶因素無法安裝空趟費300元費用")</f>
        <v>1.郊區或偏遠地區施工人員額外收取400元費用
2.因客戶因素無法安裝空趟費300元費用</v>
      </c>
      <c r="E59" s="125" t="str">
        <f ca="1">IFERROR(__xludf.DUMMYFUNCTION("""COMPUTED_VALUE"""),"免費基本安裝保固1年")</f>
        <v>免費基本安裝保固1年</v>
      </c>
      <c r="F59" s="125"/>
      <c r="G59" s="125" t="str">
        <f ca="1">IFERROR(__xludf.DUMMYFUNCTION("""COMPUTED_VALUE"""),"客戶回原門市辦理銷退，門市通知廠商至客戶端取回商品")</f>
        <v>客戶回原門市辦理銷退，門市通知廠商至客戶端取回商品</v>
      </c>
      <c r="H59" s="125"/>
      <c r="I59" s="125"/>
      <c r="J59" s="125"/>
      <c r="K59" s="125"/>
      <c r="L59" s="125"/>
      <c r="M59" s="125"/>
      <c r="N59" s="49"/>
      <c r="O59" s="49"/>
      <c r="P59" s="49"/>
      <c r="Q59" s="49"/>
      <c r="R59" s="49"/>
      <c r="S59" s="49"/>
      <c r="T59" s="49"/>
      <c r="U59" s="49"/>
      <c r="V59" s="49"/>
      <c r="W59" s="49"/>
      <c r="X59" s="49"/>
      <c r="Y59" s="49"/>
      <c r="Z59" s="49"/>
      <c r="AA59" s="49"/>
      <c r="AB59" s="49"/>
      <c r="AC59" s="49"/>
      <c r="AD59" s="49"/>
      <c r="AE59" s="49"/>
    </row>
    <row r="60" spans="1:31">
      <c r="A60" s="131" t="str">
        <f ca="1">IFERROR(__xludf.DUMMYFUNCTION("""COMPUTED_VALUE"""),"瓦斯爐")</f>
        <v>瓦斯爐</v>
      </c>
      <c r="B60" s="48" t="str">
        <f ca="1">IFERROR(__xludf.DUMMYFUNCTION("""COMPUTED_VALUE"""),"訂單成立--&gt;系統提交聯單號碼--&gt;電話聯繫客戶加入官方Line帳號並上傳安裝環境照片--&gt;確認安裝時間--&gt;前往安裝簽立施工同意書完成安裝簽立派工單--&gt;清理現場後離開--&gt;回報系統竣工")</f>
        <v>訂單成立--&gt;系統提交聯單號碼--&gt;電話聯繫客戶加入官方Line帳號並上傳安裝環境照片--&gt;確認安裝時間--&gt;前往安裝簽立施工同意書完成安裝簽立派工單--&gt;清理現場後離開--&gt;回報系統竣工</v>
      </c>
      <c r="C60" s="48" t="str">
        <f ca="1">IFERROR(__xludf.DUMMYFUNCTION("""COMPUTED_VALUE"""),"免費")</f>
        <v>免費</v>
      </c>
      <c r="D60" s="125" t="str">
        <f ca="1">IFERROR(__xludf.DUMMYFUNCTION("""COMPUTED_VALUE"""),"1.郊區或偏遠地區施工人員額外收取400元費用
2.因客戶因素無法安裝空趟費300元費用")</f>
        <v>1.郊區或偏遠地區施工人員額外收取400元費用
2.因客戶因素無法安裝空趟費300元費用</v>
      </c>
      <c r="E60" s="125" t="str">
        <f ca="1">IFERROR(__xludf.DUMMYFUNCTION("""COMPUTED_VALUE"""),"免費基本安裝保固1年")</f>
        <v>免費基本安裝保固1年</v>
      </c>
      <c r="F60" s="125"/>
      <c r="G60" s="125" t="str">
        <f ca="1">IFERROR(__xludf.DUMMYFUNCTION("""COMPUTED_VALUE"""),"客戶回原門市辦理銷退，門市通知廠商至客戶端取回商品")</f>
        <v>客戶回原門市辦理銷退，門市通知廠商至客戶端取回商品</v>
      </c>
      <c r="H60" s="125"/>
      <c r="I60" s="125"/>
      <c r="J60" s="125"/>
      <c r="K60" s="125"/>
      <c r="L60" s="125"/>
      <c r="M60" s="125"/>
      <c r="N60" s="49"/>
      <c r="O60" s="49"/>
      <c r="P60" s="49"/>
      <c r="Q60" s="49"/>
      <c r="R60" s="49"/>
      <c r="S60" s="49"/>
      <c r="T60" s="49"/>
      <c r="U60" s="49"/>
      <c r="V60" s="49"/>
      <c r="W60" s="49"/>
      <c r="X60" s="49"/>
      <c r="Y60" s="49"/>
      <c r="Z60" s="49"/>
      <c r="AA60" s="49"/>
      <c r="AB60" s="49"/>
      <c r="AC60" s="49"/>
      <c r="AD60" s="49"/>
      <c r="AE60" s="49"/>
    </row>
    <row r="61" spans="1:31">
      <c r="A61" s="132" t="str">
        <f ca="1">IFERROR(__xludf.DUMMYFUNCTION("""COMPUTED_VALUE"""),"Gateman電子鎖")</f>
        <v>Gateman電子鎖</v>
      </c>
      <c r="B61" s="133" t="str">
        <f ca="1">IFERROR(__xludf.DUMMYFUNCTION("""COMPUTED_VALUE"""),"訂單成立--&gt;廠商出貨--&gt;客戶電話或線上預約安裝(須提供箱外產品序號及安裝門扇照片)--&gt;施工人員到府安裝/檢測--&gt;客戶驗收")</f>
        <v>訂單成立--&gt;廠商出貨--&gt;客戶電話或線上預約安裝(須提供箱外產品序號及安裝門扇照片)--&gt;施工人員到府安裝/檢測--&gt;客戶驗收</v>
      </c>
      <c r="C61" s="132" t="str">
        <f ca="1">IFERROR(__xludf.DUMMYFUNCTION("""COMPUTED_VALUE"""),"免費")</f>
        <v>免費</v>
      </c>
      <c r="D61" s="125" t="str">
        <f ca="1">IFERROR(__xludf.DUMMYFUNCTION("""COMPUTED_VALUE"""),"1.郊區或偏遠地區施工人員額外收取1000~1500元費用
2.安裝過程中須購買額外零件，由施工人員報價及收費
3.防爆裝甲門種因施工難度高，施工人員將額外收取2000元費用")</f>
        <v>1.郊區或偏遠地區施工人員額外收取1000~1500元費用
2.安裝過程中須購買額外零件，由施工人員報價及收費
3.防爆裝甲門種因施工難度高，施工人員將額外收取2000元費用</v>
      </c>
      <c r="E61" s="125" t="str">
        <f ca="1">IFERROR(__xludf.DUMMYFUNCTION("""COMPUTED_VALUE"""),"安裝後一年保固")</f>
        <v>安裝後一年保固</v>
      </c>
      <c r="F61" s="125"/>
      <c r="G61" s="125" t="str">
        <f ca="1">IFERROR(__xludf.DUMMYFUNCTION("""COMPUTED_VALUE"""),"客戶回原門市辦理銷退，門市通知廠商至客戶端取回商品")</f>
        <v>客戶回原門市辦理銷退，門市通知廠商至客戶端取回商品</v>
      </c>
      <c r="H61" s="125"/>
      <c r="I61" s="125"/>
      <c r="J61" s="125"/>
      <c r="K61" s="125"/>
      <c r="L61" s="125"/>
      <c r="M61" s="125"/>
      <c r="N61" s="49"/>
      <c r="O61" s="49"/>
      <c r="P61" s="49"/>
      <c r="Q61" s="49"/>
      <c r="R61" s="49"/>
      <c r="S61" s="49"/>
      <c r="T61" s="49"/>
      <c r="U61" s="49"/>
      <c r="V61" s="49"/>
      <c r="W61" s="49"/>
      <c r="X61" s="49"/>
      <c r="Y61" s="49"/>
      <c r="Z61" s="49"/>
      <c r="AA61" s="49"/>
      <c r="AB61" s="49"/>
      <c r="AC61" s="49"/>
      <c r="AD61" s="49"/>
      <c r="AE61" s="49"/>
    </row>
    <row r="62" spans="1:31">
      <c r="A62" s="134" t="str">
        <f ca="1">IFERROR(__xludf.DUMMYFUNCTION("""COMPUTED_VALUE"""),"GEJP
廚下型濾水器/
廚下型熱飲機")</f>
        <v>GEJP
廚下型濾水器/
廚下型熱飲機</v>
      </c>
      <c r="B62" s="135" t="str">
        <f ca="1">IFERROR(__xludf.DUMMYFUNCTION("""COMPUTED_VALUE"""),"訂單成立--&gt;系統提交聯單號碼--&gt;電話聯繫客戶加入官方Line帳號並上傳安裝環境照片--&gt;確認安裝時間--&gt;前往安裝簽立施工同意書完成安裝簽立派工單--&gt;清理現場後離開--&gt;回報系統竣工")</f>
        <v>訂單成立--&gt;系統提交聯單號碼--&gt;電話聯繫客戶加入官方Line帳號並上傳安裝環境照片--&gt;確認安裝時間--&gt;前往安裝簽立施工同意書完成安裝簽立派工單--&gt;清理現場後離開--&gt;回報系統竣工</v>
      </c>
      <c r="C62" s="135" t="str">
        <f ca="1">IFERROR(__xludf.DUMMYFUNCTION("""COMPUTED_VALUE"""),"免費")</f>
        <v>免費</v>
      </c>
      <c r="D62" s="125" t="str">
        <f ca="1">IFERROR(__xludf.DUMMYFUNCTION("""COMPUTED_VALUE"""),"1.安裝環境壓力若超過法定3KG以上會要求加裝機械式減壓閥將水壓降調至3KG內，此零件費用定價500元。
2.若安裝厨下式熱飲機安裝位置（廚櫃內）無電源插座時，會拉配合格延長線至厨櫃內，此零件費用定價500元。")</f>
        <v>1.安裝環境壓力若超過法定3KG以上會要求加裝機械式減壓閥將水壓降調至3KG內，此零件費用定價500元。
2.若安裝厨下式熱飲機安裝位置（廚櫃內）無電源插座時，會拉配合格延長線至厨櫃內，此零件費用定價500元。</v>
      </c>
      <c r="E62" s="125" t="str">
        <f ca="1">IFERROR(__xludf.DUMMYFUNCTION("""COMPUTED_VALUE"""),"1.插電類產品(HLE-6000A主機、HLE-6000A龍頭面板、AH-1200主機)：含零組件保固期2年。
2.非插電類產品(其他)：含零組件保固期10年。（需每年定期由授權技術人員前往保養檢測無誤後保固自動延長1年，若超過13個月無更新記錄，則保固自動終止。)")</f>
        <v>1.插電類產品(HLE-6000A主機、HLE-6000A龍頭面板、AH-1200主機)：含零組件保固期2年。
2.非插電類產品(其他)：含零組件保固期10年。（需每年定期由授權技術人員前往保養檢測無誤後保固自動延長1年，若超過13個月無更新記錄，則保固自動終止。)</v>
      </c>
      <c r="F62" s="125" t="str">
        <f ca="1">IFERROR(__xludf.DUMMYFUNCTION("""COMPUTED_VALUE"""),"完成訂單同時請客戶加入GEJP官方LINE帳戶，選單「預約到府服務」內建預約安裝系統，可更快速方便的完成安裝流程，避免因聯繫不到客戶而產生客訴事件或影響到報竣作業。")</f>
        <v>完成訂單同時請客戶加入GEJP官方LINE帳戶，選單「預約到府服務」內建預約安裝系統，可更快速方便的完成安裝流程，避免因聯繫不到客戶而產生客訴事件或影響到報竣作業。</v>
      </c>
      <c r="G62" s="125" t="str">
        <f ca="1">IFERROR(__xludf.DUMMYFUNCTION("""COMPUTED_VALUE"""),"濾心封膜包裝拆封，甚或通水後已有衛生安全疑慮，故如客戶欲主張七天內退換貨服務時，不在得退貨之列，僅得由廠商收回產品，並退回產品扣除消費品部分後之剩餘價格予客戶。")</f>
        <v>濾心封膜包裝拆封，甚或通水後已有衛生安全疑慮，故如客戶欲主張七天內退換貨服務時，不在得退貨之列，僅得由廠商收回產品，並退回產品扣除消費品部分後之剩餘價格予客戶。</v>
      </c>
      <c r="H62" s="125"/>
      <c r="I62" s="125"/>
      <c r="J62" s="125"/>
      <c r="K62" s="125"/>
      <c r="L62" s="125"/>
      <c r="M62" s="125"/>
      <c r="N62" s="49"/>
      <c r="O62" s="49"/>
      <c r="P62" s="49"/>
      <c r="Q62" s="49"/>
      <c r="R62" s="49"/>
      <c r="S62" s="49"/>
      <c r="T62" s="49"/>
      <c r="U62" s="49"/>
      <c r="V62" s="49"/>
      <c r="W62" s="49"/>
      <c r="X62" s="49"/>
      <c r="Y62" s="49"/>
      <c r="Z62" s="49"/>
      <c r="AA62" s="49"/>
      <c r="AB62" s="49"/>
      <c r="AC62" s="49"/>
      <c r="AD62" s="49"/>
      <c r="AE62" s="49"/>
    </row>
    <row r="63" spans="1:31">
      <c r="A63" s="134" t="str">
        <f ca="1">IFERROR(__xludf.DUMMYFUNCTION("""COMPUTED_VALUE"""),"3M簡易型濾水器")</f>
        <v>3M簡易型濾水器</v>
      </c>
      <c r="B63" s="135" t="str">
        <f ca="1">IFERROR(__xludf.DUMMYFUNCTION("""COMPUTED_VALUE"""),"訂單成立--&gt;商品運送到府--&gt;電話連絡安裝時間--&gt;安裝/檢測/客戶驗收")</f>
        <v>訂單成立--&gt;商品運送到府--&gt;電話連絡安裝時間--&gt;安裝/檢測/客戶驗收</v>
      </c>
      <c r="C63" s="135" t="str">
        <f ca="1">IFERROR(__xludf.DUMMYFUNCTION("""COMPUTED_VALUE"""),"免費")</f>
        <v>免費</v>
      </c>
      <c r="D63" s="125" t="str">
        <f ca="1">IFERROR(__xludf.DUMMYFUNCTION("""COMPUTED_VALUE"""),"1.施工現場收費
2.現場安裝時會針對客戶家中環境予以安裝建議，若有超出材料外的施工或耗材需另行付費。
例如：水壓過小時會建議自費加裝馬達、水壓過大時會建議自費加裝減壓閥
")</f>
        <v xml:space="preserve">1.施工現場收費
2.現場安裝時會針對客戶家中環境予以安裝建議，若有超出材料外的施工或耗材需另行付費。
例如：水壓過小時會建議自費加裝馬達、水壓過大時會建議自費加裝減壓閥
</v>
      </c>
      <c r="E63" s="125" t="str">
        <f ca="1">IFERROR(__xludf.DUMMYFUNCTION("""COMPUTED_VALUE"""),"僅提供商品保固，3M3US-S004-5極淨便捷系列淨水器享原廠保固1年，安裝後如有問題，可撥打客服專線0800-212-171")</f>
        <v>僅提供商品保固，3M3US-S004-5極淨便捷系列淨水器享原廠保固1年，安裝後如有問題，可撥打客服專線0800-212-171</v>
      </c>
      <c r="F63" s="125" t="str">
        <f ca="1">IFERROR(__xludf.DUMMYFUNCTION("""COMPUTED_VALUE"""),"◆本產品內含標準安裝，安裝時間將於貨到後三個工作天內，由專人與您聯絡約定時間。(全台本島皆可安裝，不包含外島)
◆若是於週末訂購商品，三個工作天將由隔週一開始算起。
◆主商品到府時請勿自行拆封安裝，以免有產品瑕疵責任歸屬爭議。
◆現場安裝時會針對客戶家中環境予以安裝建議，若有超出材料外的施工或耗材需另行付費。
(例如：水壓過小時會建議自費加裝馬達、水壓過大時會建議自費加裝減壓閥)
◆如收到商品後三天內無收到聯絡通知，請撥打3M客服專線0800-212-171洽詢。
")</f>
        <v xml:space="preserve">◆本產品內含標準安裝，安裝時間將於貨到後三個工作天內，由專人與您聯絡約定時間。(全台本島皆可安裝，不包含外島)
◆若是於週末訂購商品，三個工作天將由隔週一開始算起。
◆主商品到府時請勿自行拆封安裝，以免有產品瑕疵責任歸屬爭議。
◆現場安裝時會針對客戶家中環境予以安裝建議，若有超出材料外的施工或耗材需另行付費。
(例如：水壓過小時會建議自費加裝馬達、水壓過大時會建議自費加裝減壓閥)
◆如收到商品後三天內無收到聯絡通知，請撥打3M客服專線0800-212-171洽詢。
</v>
      </c>
      <c r="G63" s="125" t="str">
        <f ca="1">IFERROR(__xludf.DUMMYFUNCTION("""COMPUTED_VALUE"""),"商品一經拆封，恕無法辦理退貨；若商品全新，施工前評估無法施工，收回後確認商品無殘缺，即可辦退。
")</f>
        <v xml:space="preserve">商品一經拆封，恕無法辦理退貨；若商品全新，施工前評估無法施工，收回後確認商品無殘缺，即可辦退。
</v>
      </c>
      <c r="H63" s="125"/>
      <c r="I63" s="125"/>
      <c r="J63" s="125"/>
      <c r="K63" s="125"/>
      <c r="L63" s="125"/>
      <c r="M63" s="125"/>
      <c r="N63" s="49"/>
      <c r="O63" s="49"/>
      <c r="P63" s="49"/>
      <c r="Q63" s="49"/>
      <c r="R63" s="49"/>
      <c r="S63" s="49"/>
      <c r="T63" s="49"/>
      <c r="U63" s="49"/>
      <c r="V63" s="49"/>
      <c r="W63" s="49"/>
      <c r="X63" s="49"/>
      <c r="Y63" s="49"/>
      <c r="Z63" s="49"/>
      <c r="AA63" s="49"/>
      <c r="AB63" s="49"/>
      <c r="AC63" s="49"/>
      <c r="AD63" s="49"/>
      <c r="AE63" s="49"/>
    </row>
    <row r="64" spans="1:31">
      <c r="A64" s="2"/>
      <c r="B64" s="135"/>
      <c r="C64" s="136"/>
      <c r="D64" s="125"/>
      <c r="E64" s="125"/>
      <c r="F64" s="125"/>
      <c r="G64" s="125"/>
      <c r="H64" s="125"/>
      <c r="I64" s="125"/>
      <c r="J64" s="125"/>
      <c r="K64" s="125"/>
      <c r="L64" s="125"/>
      <c r="M64" s="125"/>
      <c r="N64" s="49"/>
      <c r="O64" s="49"/>
      <c r="P64" s="49"/>
      <c r="Q64" s="49"/>
      <c r="R64" s="49"/>
      <c r="S64" s="49"/>
      <c r="T64" s="49"/>
      <c r="U64" s="49"/>
      <c r="V64" s="49"/>
      <c r="W64" s="49"/>
      <c r="X64" s="49"/>
      <c r="Y64" s="49"/>
      <c r="Z64" s="49"/>
      <c r="AA64" s="49"/>
      <c r="AB64" s="49"/>
      <c r="AC64" s="49"/>
      <c r="AD64" s="49"/>
      <c r="AE64" s="49"/>
    </row>
    <row r="65" spans="1:31">
      <c r="A65" s="1"/>
      <c r="B65" s="137"/>
      <c r="C65" s="138"/>
      <c r="D65" s="125"/>
      <c r="E65" s="125"/>
      <c r="F65" s="125"/>
      <c r="G65" s="125"/>
      <c r="H65" s="125"/>
      <c r="I65" s="125"/>
      <c r="J65" s="125"/>
      <c r="K65" s="125"/>
      <c r="L65" s="125"/>
      <c r="M65" s="125"/>
      <c r="N65" s="49"/>
      <c r="O65" s="49"/>
      <c r="P65" s="49"/>
      <c r="Q65" s="49"/>
      <c r="R65" s="49"/>
      <c r="S65" s="49"/>
      <c r="T65" s="49"/>
      <c r="U65" s="49"/>
      <c r="V65" s="49"/>
      <c r="W65" s="49"/>
      <c r="X65" s="49"/>
      <c r="Y65" s="49"/>
      <c r="Z65" s="49"/>
      <c r="AA65" s="49"/>
      <c r="AB65" s="49"/>
      <c r="AC65" s="49"/>
      <c r="AD65" s="49"/>
      <c r="AE65" s="49"/>
    </row>
    <row r="66" spans="1:31">
      <c r="A66" s="133" t="str">
        <f ca="1">IFERROR(__xludf.DUMMYFUNCTION("""COMPUTED_VALUE"""),"電視機離島可銷售品牌與配送安裝說明")</f>
        <v>電視機離島可銷售品牌與配送安裝說明</v>
      </c>
      <c r="B66" s="135"/>
      <c r="C66" s="135"/>
      <c r="D66" s="125"/>
      <c r="E66" s="125"/>
      <c r="F66" s="125"/>
      <c r="G66" s="125"/>
      <c r="H66" s="125"/>
      <c r="I66" s="125"/>
      <c r="J66" s="125"/>
      <c r="K66" s="125"/>
      <c r="L66" s="125"/>
      <c r="M66" s="125"/>
      <c r="N66" s="49"/>
      <c r="O66" s="49"/>
      <c r="P66" s="49"/>
      <c r="Q66" s="49"/>
      <c r="R66" s="49"/>
      <c r="S66" s="49"/>
      <c r="T66" s="49"/>
      <c r="U66" s="49"/>
      <c r="V66" s="49"/>
      <c r="W66" s="49"/>
      <c r="X66" s="49"/>
      <c r="Y66" s="49"/>
      <c r="Z66" s="49"/>
      <c r="AA66" s="49"/>
      <c r="AB66" s="49"/>
      <c r="AC66" s="49"/>
      <c r="AD66" s="49"/>
      <c r="AE66" s="49"/>
    </row>
    <row r="67" spans="1:31">
      <c r="A67" s="125" t="str">
        <f ca="1">IFERROR(__xludf.DUMMYFUNCTION("""COMPUTED_VALUE"""),"品牌")</f>
        <v>品牌</v>
      </c>
      <c r="B67" s="125" t="str">
        <f ca="1">IFERROR(__xludf.DUMMYFUNCTION("""COMPUTED_VALUE"""),"配送區域")</f>
        <v>配送區域</v>
      </c>
      <c r="C67" s="125" t="str">
        <f ca="1">IFERROR(__xludf.DUMMYFUNCTION("""COMPUTED_VALUE"""),"配裝說明")</f>
        <v>配裝說明</v>
      </c>
      <c r="D67" s="125"/>
      <c r="E67" s="125"/>
      <c r="F67" s="125"/>
      <c r="G67" s="125"/>
      <c r="H67" s="125"/>
      <c r="I67" s="125"/>
      <c r="J67" s="125"/>
      <c r="K67" s="125"/>
      <c r="L67" s="125"/>
      <c r="M67" s="125"/>
      <c r="N67" s="49"/>
      <c r="O67" s="49"/>
      <c r="P67" s="49"/>
      <c r="Q67" s="49"/>
      <c r="R67" s="49"/>
      <c r="S67" s="49"/>
      <c r="T67" s="49"/>
      <c r="U67" s="49"/>
      <c r="V67" s="49"/>
      <c r="W67" s="49"/>
      <c r="X67" s="49"/>
      <c r="Y67" s="49"/>
      <c r="Z67" s="49"/>
      <c r="AA67" s="49"/>
      <c r="AB67" s="49"/>
      <c r="AC67" s="49"/>
      <c r="AD67" s="49"/>
      <c r="AE67" s="49"/>
    </row>
    <row r="68" spans="1:31">
      <c r="A68" s="125" t="str">
        <f ca="1">IFERROR(__xludf.DUMMYFUNCTION("""COMPUTED_VALUE"""),"SONY")</f>
        <v>SONY</v>
      </c>
      <c r="B68" s="125" t="str">
        <f ca="1">IFERROR(__xludf.DUMMYFUNCTION("""COMPUTED_VALUE"""),"金門(本島)、澎湖(本島)")</f>
        <v>金門(本島)、澎湖(本島)</v>
      </c>
      <c r="C68" s="125" t="str">
        <f ca="1">IFERROR(__xludf.DUMMYFUNCTION("""COMPUTED_VALUE"""),"含配送、安裝")</f>
        <v>含配送、安裝</v>
      </c>
      <c r="D68" s="125"/>
      <c r="E68" s="125"/>
      <c r="F68" s="125"/>
      <c r="G68" s="125"/>
      <c r="H68" s="125"/>
      <c r="I68" s="125"/>
      <c r="J68" s="125"/>
      <c r="K68" s="125"/>
      <c r="L68" s="125"/>
      <c r="M68" s="125"/>
      <c r="N68" s="49"/>
      <c r="O68" s="49"/>
      <c r="P68" s="49"/>
      <c r="Q68" s="49"/>
      <c r="R68" s="49"/>
      <c r="S68" s="49"/>
      <c r="T68" s="49"/>
      <c r="U68" s="49"/>
      <c r="V68" s="49"/>
      <c r="W68" s="49"/>
      <c r="X68" s="49"/>
      <c r="Y68" s="49"/>
      <c r="Z68" s="49"/>
      <c r="AA68" s="49"/>
      <c r="AB68" s="49"/>
      <c r="AC68" s="49"/>
      <c r="AD68" s="49"/>
      <c r="AE68" s="49"/>
    </row>
    <row r="69" spans="1:31">
      <c r="A69" s="125" t="str">
        <f ca="1">IFERROR(__xludf.DUMMYFUNCTION("""COMPUTED_VALUE"""),"BenQ")</f>
        <v>BenQ</v>
      </c>
      <c r="B69" s="125" t="str">
        <f ca="1">IFERROR(__xludf.DUMMYFUNCTION("""COMPUTED_VALUE"""),"金門(本島)、澎湖(本島)")</f>
        <v>金門(本島)、澎湖(本島)</v>
      </c>
      <c r="C69" s="125" t="str">
        <f ca="1">IFERROR(__xludf.DUMMYFUNCTION("""COMPUTED_VALUE"""),"含配送、安裝")</f>
        <v>含配送、安裝</v>
      </c>
      <c r="D69" s="125"/>
      <c r="E69" s="125"/>
      <c r="F69" s="125"/>
      <c r="G69" s="125"/>
      <c r="H69" s="125"/>
      <c r="I69" s="125"/>
      <c r="J69" s="125"/>
      <c r="K69" s="125"/>
      <c r="L69" s="125"/>
      <c r="M69" s="125"/>
      <c r="N69" s="49"/>
      <c r="O69" s="49"/>
      <c r="P69" s="49"/>
      <c r="Q69" s="49"/>
      <c r="R69" s="49"/>
      <c r="S69" s="49"/>
      <c r="T69" s="49"/>
      <c r="U69" s="49"/>
      <c r="V69" s="49"/>
      <c r="W69" s="49"/>
      <c r="X69" s="49"/>
      <c r="Y69" s="49"/>
      <c r="Z69" s="49"/>
      <c r="AA69" s="49"/>
      <c r="AB69" s="49"/>
      <c r="AC69" s="49"/>
      <c r="AD69" s="49"/>
      <c r="AE69" s="49"/>
    </row>
    <row r="70" spans="1:31">
      <c r="A70" s="49" t="str">
        <f ca="1">IFERROR(__xludf.DUMMYFUNCTION("""COMPUTED_VALUE"""),"聲寶")</f>
        <v>聲寶</v>
      </c>
      <c r="B70" s="49" t="str">
        <f ca="1">IFERROR(__xludf.DUMMYFUNCTION("""COMPUTED_VALUE"""),"馬祖")</f>
        <v>馬祖</v>
      </c>
      <c r="C70" s="49" t="str">
        <f ca="1">IFERROR(__xludf.DUMMYFUNCTION("""COMPUTED_VALUE"""),"50吋以上，含配送、安裝，限南竿地區
43吋以下，僅配送不安裝")</f>
        <v>50吋以上，含配送、安裝，限南竿地區
43吋以下，僅配送不安裝</v>
      </c>
      <c r="D70" s="49"/>
      <c r="E70" s="49"/>
      <c r="F70" s="49"/>
      <c r="G70" s="49"/>
      <c r="H70" s="49"/>
      <c r="I70" s="49"/>
      <c r="J70" s="49"/>
      <c r="K70" s="49"/>
      <c r="L70" s="49"/>
      <c r="M70" s="49"/>
      <c r="N70" s="49"/>
      <c r="O70" s="49"/>
      <c r="P70" s="49"/>
      <c r="Q70" s="49"/>
      <c r="R70" s="49"/>
      <c r="S70" s="49"/>
      <c r="T70" s="49"/>
      <c r="U70" s="49"/>
      <c r="V70" s="49"/>
      <c r="W70" s="49"/>
      <c r="X70" s="49"/>
      <c r="Y70" s="49"/>
      <c r="Z70" s="49"/>
      <c r="AA70" s="49"/>
      <c r="AB70" s="49"/>
      <c r="AC70" s="49"/>
      <c r="AD70" s="49"/>
      <c r="AE70" s="49"/>
    </row>
    <row r="71" spans="1:31">
      <c r="A71" s="49"/>
      <c r="B71" s="49" t="str">
        <f ca="1">IFERROR(__xludf.DUMMYFUNCTION("""COMPUTED_VALUE"""),"金門(本島)")</f>
        <v>金門(本島)</v>
      </c>
      <c r="C71" s="49" t="str">
        <f ca="1">IFERROR(__xludf.DUMMYFUNCTION("""COMPUTED_VALUE"""),"43吋以下，僅配送不安裝")</f>
        <v>43吋以下，僅配送不安裝</v>
      </c>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row>
    <row r="72" spans="1:31">
      <c r="A72" s="49" t="str">
        <f ca="1">IFERROR(__xludf.DUMMYFUNCTION("""COMPUTED_VALUE"""),"禾聯")</f>
        <v>禾聯</v>
      </c>
      <c r="B72" s="49" t="str">
        <f ca="1">IFERROR(__xludf.DUMMYFUNCTION("""COMPUTED_VALUE"""),"金門(本島)、澎湖(本島)")</f>
        <v>金門(本島)、澎湖(本島)</v>
      </c>
      <c r="C72" s="49" t="str">
        <f ca="1">IFERROR(__xludf.DUMMYFUNCTION("""COMPUTED_VALUE"""),"含配送、安裝")</f>
        <v>含配送、安裝</v>
      </c>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row>
    <row r="73" spans="1:31">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row>
    <row r="74" spans="1:31">
      <c r="A74" s="49"/>
      <c r="B74" s="49"/>
      <c r="C74" s="49"/>
      <c r="D74" s="49"/>
      <c r="E74" s="49"/>
      <c r="F74" s="49"/>
      <c r="G74" s="49"/>
      <c r="H74" s="49"/>
      <c r="I74" s="49"/>
      <c r="J74" s="49"/>
      <c r="K74" s="49"/>
      <c r="L74" s="49"/>
      <c r="M74" s="49"/>
      <c r="N74" s="49"/>
      <c r="O74" s="49"/>
      <c r="P74" s="49"/>
      <c r="Q74" s="49"/>
      <c r="R74" s="49"/>
      <c r="S74" s="49"/>
      <c r="T74" s="49"/>
      <c r="U74" s="49"/>
      <c r="V74" s="49"/>
      <c r="W74" s="49"/>
      <c r="X74" s="49"/>
      <c r="Y74" s="49"/>
      <c r="Z74" s="49"/>
      <c r="AA74" s="49"/>
      <c r="AB74" s="49"/>
      <c r="AC74" s="49"/>
      <c r="AD74" s="49"/>
      <c r="AE74" s="49"/>
    </row>
    <row r="75" spans="1:31">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row>
    <row r="76" spans="1:31">
      <c r="A76" s="49"/>
      <c r="B76" s="49"/>
      <c r="C76" s="49"/>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row>
    <row r="77" spans="1:31">
      <c r="A77" s="49"/>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row>
    <row r="78" spans="1:31">
      <c r="A78" s="49"/>
      <c r="B78" s="49"/>
      <c r="C78" s="49"/>
      <c r="D78" s="49"/>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row>
    <row r="79" spans="1:31">
      <c r="A79" s="49"/>
      <c r="B79" s="49"/>
      <c r="C79" s="49"/>
      <c r="D79" s="49"/>
      <c r="E79" s="49"/>
      <c r="F79" s="49"/>
      <c r="G79" s="49"/>
      <c r="H79" s="49"/>
      <c r="I79" s="49"/>
      <c r="J79" s="49"/>
      <c r="K79" s="49"/>
      <c r="L79" s="49"/>
      <c r="M79" s="49"/>
      <c r="N79" s="49"/>
      <c r="O79" s="49"/>
      <c r="P79" s="49"/>
      <c r="Q79" s="49"/>
      <c r="R79" s="49"/>
      <c r="S79" s="49"/>
      <c r="T79" s="49"/>
      <c r="U79" s="49"/>
      <c r="V79" s="49"/>
      <c r="W79" s="49"/>
      <c r="X79" s="49"/>
      <c r="Y79" s="49"/>
      <c r="Z79" s="49"/>
      <c r="AA79" s="49"/>
      <c r="AB79" s="49"/>
      <c r="AC79" s="49"/>
      <c r="AD79" s="49"/>
      <c r="AE79" s="49"/>
    </row>
    <row r="80" spans="1:31">
      <c r="A80" s="49"/>
      <c r="B80" s="49"/>
      <c r="C80" s="49"/>
      <c r="D80" s="49"/>
      <c r="E80" s="49"/>
      <c r="F80" s="49"/>
      <c r="G80" s="49"/>
      <c r="H80" s="49"/>
      <c r="I80" s="49"/>
      <c r="J80" s="49"/>
      <c r="K80" s="49"/>
      <c r="L80" s="49"/>
      <c r="M80" s="49"/>
      <c r="N80" s="49"/>
      <c r="O80" s="49"/>
      <c r="P80" s="49"/>
      <c r="Q80" s="49"/>
      <c r="R80" s="49"/>
      <c r="S80" s="49"/>
      <c r="T80" s="49"/>
      <c r="U80" s="49"/>
      <c r="V80" s="49"/>
      <c r="W80" s="49"/>
      <c r="X80" s="49"/>
      <c r="Y80" s="49"/>
      <c r="Z80" s="49"/>
      <c r="AA80" s="49"/>
      <c r="AB80" s="49"/>
      <c r="AC80" s="49"/>
      <c r="AD80" s="49"/>
      <c r="AE80" s="49"/>
    </row>
    <row r="81" spans="1:31">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row>
    <row r="82" spans="1:31">
      <c r="A82" s="49"/>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row>
    <row r="83" spans="1:31">
      <c r="A83" s="49"/>
      <c r="B83" s="49"/>
      <c r="C83" s="49"/>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row>
    <row r="84" spans="1:31">
      <c r="A84" s="49"/>
      <c r="B84" s="49"/>
      <c r="C84" s="49"/>
      <c r="D84" s="49"/>
      <c r="E84" s="49"/>
      <c r="F84" s="49"/>
      <c r="G84" s="49"/>
      <c r="H84" s="49"/>
      <c r="I84" s="49"/>
      <c r="J84" s="49"/>
      <c r="K84" s="49"/>
      <c r="L84" s="49"/>
      <c r="M84" s="49"/>
      <c r="N84" s="49"/>
      <c r="O84" s="49"/>
      <c r="P84" s="49"/>
      <c r="Q84" s="49"/>
      <c r="R84" s="49"/>
      <c r="S84" s="49"/>
      <c r="T84" s="49"/>
      <c r="U84" s="49"/>
      <c r="V84" s="49"/>
      <c r="W84" s="49"/>
      <c r="X84" s="49"/>
      <c r="Y84" s="49"/>
      <c r="Z84" s="49"/>
      <c r="AA84" s="49"/>
      <c r="AB84" s="49"/>
      <c r="AC84" s="49"/>
      <c r="AD84" s="49"/>
      <c r="AE84" s="49"/>
    </row>
    <row r="85" spans="1:31">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row>
    <row r="86" spans="1:31">
      <c r="A86" s="49"/>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9"/>
      <c r="AB86" s="49"/>
      <c r="AC86" s="49"/>
      <c r="AD86" s="49"/>
      <c r="AE86" s="49"/>
    </row>
    <row r="87" spans="1:31">
      <c r="A87" s="49"/>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row>
    <row r="88" spans="1:31">
      <c r="A88" s="49"/>
      <c r="B88" s="49"/>
      <c r="C88" s="49"/>
      <c r="D88" s="49"/>
      <c r="E88" s="49"/>
      <c r="F88" s="49"/>
      <c r="G88" s="49"/>
      <c r="H88" s="49"/>
      <c r="I88" s="49"/>
      <c r="J88" s="49"/>
      <c r="K88" s="49"/>
      <c r="L88" s="49"/>
      <c r="M88" s="49"/>
      <c r="N88" s="49"/>
      <c r="O88" s="49"/>
      <c r="P88" s="49"/>
      <c r="Q88" s="49"/>
      <c r="R88" s="49"/>
      <c r="S88" s="49"/>
      <c r="T88" s="49"/>
      <c r="U88" s="49"/>
      <c r="V88" s="49"/>
      <c r="W88" s="49"/>
      <c r="X88" s="49"/>
      <c r="Y88" s="49"/>
      <c r="Z88" s="49"/>
      <c r="AA88" s="49"/>
      <c r="AB88" s="49"/>
      <c r="AC88" s="49"/>
      <c r="AD88" s="49"/>
      <c r="AE88" s="49"/>
    </row>
    <row r="89" spans="1:31">
      <c r="A89" s="49"/>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row>
    <row r="90" spans="1:31">
      <c r="A90" s="49"/>
      <c r="B90" s="49"/>
      <c r="C90" s="49"/>
      <c r="D90" s="49"/>
      <c r="E90" s="49"/>
      <c r="F90" s="49"/>
      <c r="G90" s="49"/>
      <c r="H90" s="49"/>
      <c r="I90" s="49"/>
      <c r="J90" s="49"/>
      <c r="K90" s="49"/>
      <c r="L90" s="49"/>
      <c r="M90" s="49"/>
      <c r="N90" s="49"/>
      <c r="O90" s="49"/>
      <c r="P90" s="49"/>
      <c r="Q90" s="49"/>
      <c r="R90" s="49"/>
      <c r="S90" s="49"/>
      <c r="T90" s="49"/>
      <c r="U90" s="49"/>
      <c r="V90" s="49"/>
      <c r="W90" s="49"/>
      <c r="X90" s="49"/>
      <c r="Y90" s="49"/>
      <c r="Z90" s="49"/>
      <c r="AA90" s="49"/>
      <c r="AB90" s="49"/>
      <c r="AC90" s="49"/>
      <c r="AD90" s="49"/>
      <c r="AE90" s="49"/>
    </row>
    <row r="91" spans="1:31">
      <c r="A91" s="49"/>
      <c r="B91" s="49"/>
      <c r="C91" s="49"/>
      <c r="D91" s="49"/>
      <c r="E91" s="49"/>
      <c r="F91" s="49"/>
      <c r="G91" s="49"/>
      <c r="H91" s="49"/>
      <c r="I91" s="49"/>
      <c r="J91" s="49"/>
      <c r="K91" s="49"/>
      <c r="L91" s="49"/>
      <c r="M91" s="49"/>
      <c r="N91" s="49"/>
      <c r="O91" s="49"/>
      <c r="P91" s="49"/>
      <c r="Q91" s="49"/>
      <c r="R91" s="49"/>
      <c r="S91" s="49"/>
      <c r="T91" s="49"/>
      <c r="U91" s="49"/>
      <c r="V91" s="49"/>
      <c r="W91" s="49"/>
      <c r="X91" s="49"/>
      <c r="Y91" s="49"/>
      <c r="Z91" s="49"/>
      <c r="AA91" s="49"/>
      <c r="AB91" s="49"/>
      <c r="AC91" s="49"/>
      <c r="AD91" s="49"/>
      <c r="AE91" s="49"/>
    </row>
    <row r="92" spans="1:31">
      <c r="A92" s="49"/>
      <c r="B92" s="49"/>
      <c r="C92" s="49"/>
      <c r="D92" s="49"/>
      <c r="E92" s="49"/>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row>
    <row r="93" spans="1:31">
      <c r="A93" s="49"/>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row>
    <row r="94" spans="1:31">
      <c r="A94" s="49"/>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row>
    <row r="95" spans="1:31">
      <c r="A95" s="49"/>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row>
    <row r="96" spans="1:31">
      <c r="A96" s="49"/>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row>
    <row r="97" spans="1:31">
      <c r="A97" s="49"/>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row>
    <row r="98" spans="1:31">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row>
    <row r="99" spans="1:31">
      <c r="A99" s="49"/>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row>
    <row r="100" spans="1:31">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row>
    <row r="101" spans="1:31">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row>
    <row r="102" spans="1:31">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row>
    <row r="103" spans="1:31">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row>
    <row r="104" spans="1:31">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row>
    <row r="105" spans="1:31">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row>
    <row r="106" spans="1:31">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row>
    <row r="107" spans="1:31">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row>
    <row r="108" spans="1:31">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row>
    <row r="109" spans="1:3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row>
    <row r="110" spans="1:31">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row>
    <row r="111" spans="1:31">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row>
    <row r="112" spans="1:31">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row>
    <row r="113" spans="1:31">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row>
    <row r="114" spans="1:31">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row>
    <row r="115" spans="1:31">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row>
    <row r="116" spans="1:31">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row>
    <row r="117" spans="1:31">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row>
    <row r="118" spans="1:31">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row>
    <row r="119" spans="1:31">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row>
    <row r="120" spans="1:31">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row>
    <row r="121" spans="1:31">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row>
    <row r="122" spans="1:31">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row>
    <row r="123" spans="1:31">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row>
    <row r="124" spans="1:31">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row>
    <row r="125" spans="1:31">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row>
    <row r="126" spans="1:31">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row>
    <row r="127" spans="1:31">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row>
    <row r="128" spans="1:31">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row>
    <row r="129" spans="1:31">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row>
    <row r="130" spans="1:31">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row>
    <row r="131" spans="1:31">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row>
    <row r="132" spans="1:31">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row>
    <row r="133" spans="1:31">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row>
    <row r="134" spans="1:31">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row>
    <row r="135" spans="1:31">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row>
    <row r="136" spans="1:31">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row>
    <row r="137" spans="1:31">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row>
    <row r="138" spans="1:31">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row>
    <row r="139" spans="1:31">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row>
    <row r="140" spans="1:31">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row>
    <row r="141" spans="1:31">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row>
    <row r="142" spans="1:31">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row>
    <row r="143" spans="1:31">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row>
    <row r="144" spans="1:31">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row>
    <row r="145" spans="1:31">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row>
    <row r="146" spans="1:3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row>
    <row r="147" spans="1:31">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row>
    <row r="148" spans="1:31">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row>
    <row r="149" spans="1:31">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row>
    <row r="150" spans="1:31">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row>
    <row r="151" spans="1:31">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row>
    <row r="152" spans="1:31">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row>
    <row r="153" spans="1:31">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row>
    <row r="154" spans="1:31">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row>
    <row r="155" spans="1:31">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row>
    <row r="156" spans="1:31">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row>
    <row r="157" spans="1:31">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row>
    <row r="158" spans="1:31">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row>
    <row r="159" spans="1:31">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row>
    <row r="160" spans="1:31">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row>
    <row r="161" spans="1:31">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row>
    <row r="162" spans="1:31">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row>
    <row r="163" spans="1:31">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row>
    <row r="164" spans="1:31">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row>
    <row r="165" spans="1:31">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row>
    <row r="166" spans="1:31">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row>
    <row r="167" spans="1:31">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row>
    <row r="168" spans="1:31">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row>
    <row r="169" spans="1:31">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row>
    <row r="170" spans="1:31">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row>
    <row r="171" spans="1:31">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row>
    <row r="172" spans="1:31">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row>
    <row r="173" spans="1:31">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row>
    <row r="174" spans="1:31">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row>
    <row r="175" spans="1:31">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row>
    <row r="176" spans="1:31">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row>
    <row r="177" spans="1:31">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row>
    <row r="178" spans="1:31">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row>
    <row r="179" spans="1:31">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row>
    <row r="180" spans="1:31">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row>
    <row r="181" spans="1:31">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row>
    <row r="182" spans="1:31">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row>
    <row r="183" spans="1:31">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row>
    <row r="184" spans="1:31">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row>
    <row r="185" spans="1:31">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row>
    <row r="186" spans="1:31">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row>
    <row r="187" spans="1:31">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row>
    <row r="188" spans="1:31">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row>
    <row r="189" spans="1:31">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row>
    <row r="190" spans="1:31">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row>
    <row r="191" spans="1:31">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row>
    <row r="192" spans="1:31">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row>
    <row r="193" spans="1:31">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row>
    <row r="194" spans="1:31">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row>
    <row r="195" spans="1:31">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row>
    <row r="196" spans="1:31">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row>
    <row r="197" spans="1:31">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row>
    <row r="198" spans="1:31">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row>
    <row r="199" spans="1:31">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row>
    <row r="200" spans="1:31">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row>
    <row r="201" spans="1:31">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row>
    <row r="202" spans="1:31">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row>
    <row r="203" spans="1:31">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row>
    <row r="204" spans="1:31">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row>
    <row r="205" spans="1:31">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row>
    <row r="206" spans="1:31">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row>
    <row r="207" spans="1:31">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row>
    <row r="208" spans="1:31">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row>
    <row r="209" spans="1:31">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row>
    <row r="210" spans="1:31">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row>
    <row r="211" spans="1:31">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row>
    <row r="212" spans="1:31">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row>
    <row r="213" spans="1:31">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row>
    <row r="214" spans="1:31">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row>
    <row r="215" spans="1:31">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row>
    <row r="216" spans="1:31">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row>
    <row r="217" spans="1:31">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row>
    <row r="218" spans="1:31">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row>
    <row r="219" spans="1:31">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row>
    <row r="220" spans="1:31">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row>
    <row r="221" spans="1:31">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row>
    <row r="222" spans="1:31">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row>
    <row r="223" spans="1:31">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row>
    <row r="224" spans="1:31">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row>
    <row r="225" spans="1:31">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row>
    <row r="226" spans="1:31">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row>
    <row r="227" spans="1:31">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row>
    <row r="228" spans="1:31">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row>
    <row r="229" spans="1:31">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row>
    <row r="230" spans="1:31">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row>
    <row r="231" spans="1:31">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row>
    <row r="232" spans="1:31">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row>
    <row r="233" spans="1:31">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row>
    <row r="234" spans="1:31">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row>
    <row r="235" spans="1:31">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row>
    <row r="236" spans="1:31">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row>
    <row r="237" spans="1:31">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row>
    <row r="238" spans="1:31">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row>
    <row r="239" spans="1:31">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row>
    <row r="240" spans="1:31">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row>
    <row r="241" spans="1:31">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row>
    <row r="242" spans="1:31">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row>
    <row r="243" spans="1:31">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row>
    <row r="244" spans="1:31">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row>
    <row r="245" spans="1:31">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row>
    <row r="246" spans="1:31">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row>
    <row r="247" spans="1:31">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row>
    <row r="248" spans="1:31">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row>
    <row r="249" spans="1:31">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row>
    <row r="250" spans="1:31">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row>
    <row r="251" spans="1:31">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row>
    <row r="252" spans="1:31">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row>
    <row r="253" spans="1:31">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row>
    <row r="254" spans="1:31">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row>
    <row r="255" spans="1:31">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row>
    <row r="256" spans="1:31">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row>
    <row r="257" spans="1:31">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row>
    <row r="258" spans="1:31">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row>
    <row r="259" spans="1:31">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row>
    <row r="260" spans="1:31">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row>
    <row r="261" spans="1:31">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row>
    <row r="262" spans="1:31">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row>
    <row r="263" spans="1:31">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row>
    <row r="264" spans="1:31">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row>
    <row r="265" spans="1:31">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row>
    <row r="266" spans="1:31">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row>
    <row r="267" spans="1:31">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row>
    <row r="268" spans="1:31">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row>
    <row r="269" spans="1:31">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row>
    <row r="270" spans="1:31">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row>
    <row r="271" spans="1:31">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row>
    <row r="272" spans="1:31">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row>
    <row r="273" spans="1:31">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row>
    <row r="274" spans="1:31">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row>
    <row r="275" spans="1:31">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row>
    <row r="276" spans="1:31">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row>
    <row r="277" spans="1:31">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row>
    <row r="278" spans="1:31">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row>
    <row r="279" spans="1:31">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row>
    <row r="280" spans="1:31">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row>
    <row r="281" spans="1:31">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row>
    <row r="282" spans="1:31">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row>
    <row r="283" spans="1:31">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row>
    <row r="284" spans="1:31">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row>
    <row r="285" spans="1:31">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row>
    <row r="286" spans="1:31">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row>
    <row r="287" spans="1:31">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row>
    <row r="288" spans="1:31">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row>
    <row r="289" spans="1:31">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row>
    <row r="290" spans="1:31">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row>
    <row r="291" spans="1:31">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row>
    <row r="292" spans="1:31">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row>
    <row r="293" spans="1:31">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row>
    <row r="294" spans="1:31">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row>
    <row r="295" spans="1:31">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row>
    <row r="296" spans="1:31">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row>
    <row r="297" spans="1:31">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row>
    <row r="298" spans="1:31">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row>
    <row r="299" spans="1:31">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row>
    <row r="300" spans="1:31">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row>
    <row r="301" spans="1:31">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row>
    <row r="302" spans="1:31">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row>
    <row r="303" spans="1:31">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row>
    <row r="304" spans="1:31">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row>
    <row r="305" spans="1:31">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row>
    <row r="306" spans="1:31">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row>
    <row r="307" spans="1:31">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row>
    <row r="308" spans="1:31">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row>
    <row r="309" spans="1:31">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row>
    <row r="310" spans="1:31">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row>
    <row r="311" spans="1:31">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row>
    <row r="312" spans="1:31">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row>
    <row r="313" spans="1:31">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row>
    <row r="314" spans="1:31">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row>
    <row r="315" spans="1:31">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row>
    <row r="316" spans="1:31">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row>
    <row r="317" spans="1:31">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row>
    <row r="318" spans="1:31">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row>
    <row r="319" spans="1:31">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row>
    <row r="320" spans="1:31">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row>
    <row r="321" spans="1:31">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row>
    <row r="322" spans="1:31">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row>
    <row r="323" spans="1:31">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row>
    <row r="324" spans="1:31">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row>
    <row r="325" spans="1:31">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row>
    <row r="326" spans="1:31">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row>
    <row r="327" spans="1:31">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row>
    <row r="328" spans="1:31">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row>
    <row r="329" spans="1:31">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row>
    <row r="330" spans="1:31">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row>
    <row r="331" spans="1:31">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row>
    <row r="332" spans="1:31">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row>
    <row r="333" spans="1:31">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row>
    <row r="334" spans="1:31">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row>
    <row r="335" spans="1:31">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row>
    <row r="336" spans="1:31">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row>
    <row r="337" spans="1:31">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row>
    <row r="338" spans="1:31">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row>
    <row r="339" spans="1:31">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row>
    <row r="340" spans="1:31">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row>
    <row r="341" spans="1:31">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row>
    <row r="342" spans="1:31">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row>
    <row r="343" spans="1:31">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row>
    <row r="344" spans="1:31">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row>
    <row r="345" spans="1:31">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row>
    <row r="346" spans="1:31">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row>
    <row r="347" spans="1:31">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row>
    <row r="348" spans="1:31">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row>
    <row r="349" spans="1:31">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row>
    <row r="350" spans="1:31">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row>
    <row r="351" spans="1:31">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row>
    <row r="352" spans="1:31">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row>
    <row r="353" spans="1:31">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row>
    <row r="354" spans="1:31">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row>
    <row r="355" spans="1:31">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row>
    <row r="356" spans="1:31">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31">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row>
    <row r="358" spans="1:31">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row>
    <row r="359" spans="1:31">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31">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row>
    <row r="361" spans="1:31">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row>
    <row r="362" spans="1:31">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row>
    <row r="363" spans="1:31">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row>
    <row r="364" spans="1:31">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31">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row>
    <row r="366" spans="1:31">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row>
    <row r="367" spans="1:31">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31">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row>
    <row r="369" spans="1:31">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row>
    <row r="370" spans="1:31">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row>
    <row r="371" spans="1:31">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row>
    <row r="372" spans="1:31">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row>
    <row r="373" spans="1:31">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row>
    <row r="374" spans="1:31">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row>
    <row r="375" spans="1:31">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row>
    <row r="376" spans="1:31">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row>
    <row r="377" spans="1:31">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row>
    <row r="378" spans="1:31">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row>
    <row r="379" spans="1:31">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row>
    <row r="380" spans="1:31">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row>
    <row r="381" spans="1:31">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row>
    <row r="382" spans="1:31">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row>
    <row r="383" spans="1:31">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row>
    <row r="384" spans="1:31">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row>
    <row r="385" spans="1:31">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row>
    <row r="386" spans="1:31">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row>
    <row r="387" spans="1:31">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row>
    <row r="388" spans="1:31">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row>
    <row r="389" spans="1:31">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row>
    <row r="390" spans="1:31">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row>
    <row r="391" spans="1:31">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row>
    <row r="392" spans="1:31">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row>
    <row r="393" spans="1:31">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row>
    <row r="394" spans="1:31">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row>
    <row r="395" spans="1:31">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row>
    <row r="396" spans="1:31">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row>
    <row r="397" spans="1:31">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row>
    <row r="398" spans="1:31">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row>
    <row r="399" spans="1:31">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row>
    <row r="400" spans="1:31">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row>
    <row r="401" spans="1:31">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row>
    <row r="402" spans="1:31">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row>
    <row r="403" spans="1:31">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row>
    <row r="404" spans="1:31">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row>
    <row r="405" spans="1:31">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row>
    <row r="406" spans="1:31">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row>
    <row r="407" spans="1:31">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row>
    <row r="408" spans="1:31">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row>
    <row r="409" spans="1:31">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row>
    <row r="410" spans="1:31">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row>
    <row r="411" spans="1:31">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row>
    <row r="412" spans="1:31">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row>
    <row r="413" spans="1:31">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row>
    <row r="414" spans="1:31">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row>
    <row r="415" spans="1:31">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row>
    <row r="416" spans="1:31">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row>
    <row r="417" spans="1:31">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row>
    <row r="418" spans="1:31">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row>
    <row r="419" spans="1:31">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row>
    <row r="420" spans="1:31">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row>
    <row r="421" spans="1:31">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row>
    <row r="422" spans="1:31">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row>
    <row r="423" spans="1:31">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row>
    <row r="424" spans="1:31">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row>
    <row r="425" spans="1:31">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row>
    <row r="426" spans="1:31">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row>
    <row r="427" spans="1:31">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row>
    <row r="428" spans="1:31">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row>
    <row r="429" spans="1:31">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row>
    <row r="430" spans="1:31">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row>
    <row r="431" spans="1:31">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row>
    <row r="432" spans="1:31">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row>
    <row r="433" spans="1:31">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row>
    <row r="434" spans="1:31">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row>
    <row r="435" spans="1:31">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row>
    <row r="436" spans="1:31">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row>
    <row r="437" spans="1:31">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row>
    <row r="438" spans="1:31">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row>
    <row r="439" spans="1:31">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row>
    <row r="440" spans="1:31">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row>
    <row r="441" spans="1:31">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row>
    <row r="442" spans="1:31">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row>
    <row r="443" spans="1:31">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row>
    <row r="444" spans="1:31">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row>
    <row r="445" spans="1:31">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row>
    <row r="446" spans="1:31">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row>
    <row r="447" spans="1:31">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row>
    <row r="448" spans="1:31">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row>
    <row r="449" spans="1:31">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row>
    <row r="450" spans="1:31">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row>
    <row r="451" spans="1:31">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row>
    <row r="452" spans="1:31">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row>
    <row r="453" spans="1:31">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row>
    <row r="454" spans="1:31">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row>
    <row r="455" spans="1:31">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row>
    <row r="456" spans="1:31">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row>
    <row r="457" spans="1:31">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row>
    <row r="458" spans="1:31">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row>
    <row r="459" spans="1:31">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row>
    <row r="460" spans="1:31">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row>
    <row r="461" spans="1:31">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row>
    <row r="462" spans="1:31">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row>
    <row r="463" spans="1:31">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row>
    <row r="464" spans="1:31">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row>
    <row r="465" spans="1:31">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row>
    <row r="466" spans="1:31">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row>
    <row r="467" spans="1:31">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row>
    <row r="468" spans="1:31">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row>
    <row r="469" spans="1:31">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row>
    <row r="470" spans="1:31">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row>
    <row r="471" spans="1:31">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row>
    <row r="472" spans="1:31">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row>
    <row r="473" spans="1:31">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row>
    <row r="474" spans="1:31">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row>
    <row r="475" spans="1:31">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row>
    <row r="476" spans="1:31">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row>
    <row r="477" spans="1:31">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row>
    <row r="478" spans="1:31">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row>
    <row r="479" spans="1:31">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row>
    <row r="480" spans="1:31">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row>
    <row r="481" spans="1:31">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row>
    <row r="482" spans="1:31">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row>
    <row r="483" spans="1:31">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row>
    <row r="484" spans="1:31">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row>
    <row r="485" spans="1:31">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row>
    <row r="486" spans="1:31">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row>
    <row r="487" spans="1:31">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row>
    <row r="488" spans="1:31">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row>
    <row r="489" spans="1:31">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row>
    <row r="490" spans="1:31">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row>
    <row r="491" spans="1:31">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row>
    <row r="492" spans="1:31">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row>
    <row r="493" spans="1:31">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row>
    <row r="494" spans="1:31">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row>
    <row r="495" spans="1:31">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row>
    <row r="496" spans="1:31">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row>
    <row r="497" spans="1:31">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row>
    <row r="498" spans="1:31">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row>
    <row r="499" spans="1:31">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row>
    <row r="500" spans="1:31">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row>
    <row r="501" spans="1:31">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row>
    <row r="502" spans="1:31">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row>
    <row r="503" spans="1:31">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row>
    <row r="504" spans="1:31">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row>
    <row r="505" spans="1:31">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row>
    <row r="506" spans="1:31">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row>
    <row r="507" spans="1:31">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row>
    <row r="508" spans="1:31">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row>
    <row r="509" spans="1:31">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row>
    <row r="510" spans="1:31">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row>
    <row r="511" spans="1:31">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row>
    <row r="512" spans="1:31">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row>
    <row r="513" spans="1:31">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row>
    <row r="514" spans="1:31">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row>
    <row r="515" spans="1:31">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row>
    <row r="516" spans="1:31">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row>
    <row r="517" spans="1:31">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row>
    <row r="518" spans="1:31">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row>
    <row r="519" spans="1:31">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row>
    <row r="520" spans="1:31">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row>
    <row r="521" spans="1:31">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row>
    <row r="522" spans="1:31">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row>
    <row r="523" spans="1:31">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row>
    <row r="524" spans="1:31">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row>
    <row r="525" spans="1:31">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row>
    <row r="526" spans="1:31">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row>
    <row r="527" spans="1:31">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row>
    <row r="528" spans="1:31">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row>
    <row r="529" spans="1:31">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row>
    <row r="530" spans="1:31">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row>
    <row r="531" spans="1:31">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row>
    <row r="532" spans="1:31">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row>
    <row r="533" spans="1:31">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row>
    <row r="534" spans="1:31">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row>
    <row r="535" spans="1:31">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row>
    <row r="536" spans="1:31">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row>
    <row r="537" spans="1:31">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row>
    <row r="538" spans="1:31">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row>
    <row r="539" spans="1:31">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row>
    <row r="540" spans="1:31">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row>
    <row r="541" spans="1:31">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row>
    <row r="542" spans="1:31">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row>
    <row r="543" spans="1:31">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row>
    <row r="544" spans="1:31">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row>
    <row r="545" spans="1:31">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row>
    <row r="546" spans="1:31">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row>
    <row r="547" spans="1:31">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row>
    <row r="548" spans="1:31">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row>
    <row r="549" spans="1:31">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row>
    <row r="550" spans="1:31">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row>
    <row r="551" spans="1:31">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row>
    <row r="552" spans="1:31">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row>
    <row r="553" spans="1:31">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row>
    <row r="554" spans="1:31">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row>
    <row r="555" spans="1:31">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row>
    <row r="556" spans="1:31">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row>
    <row r="557" spans="1:31">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row>
    <row r="558" spans="1:31">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row>
    <row r="559" spans="1:31">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row>
    <row r="560" spans="1:31">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row>
    <row r="561" spans="1:31">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row>
    <row r="562" spans="1:31">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row>
    <row r="563" spans="1:31">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row>
    <row r="564" spans="1:31">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row>
    <row r="565" spans="1:31">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row>
    <row r="566" spans="1:31">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row>
    <row r="567" spans="1:31">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row>
    <row r="568" spans="1:31">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row>
    <row r="569" spans="1:31">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row>
    <row r="570" spans="1:31">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row>
    <row r="571" spans="1:31">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row>
    <row r="572" spans="1:31">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row>
    <row r="573" spans="1:31">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row>
    <row r="574" spans="1:31">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row>
    <row r="575" spans="1:31">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row>
    <row r="576" spans="1:31">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row>
    <row r="577" spans="1:31">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row>
    <row r="578" spans="1:31">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row>
    <row r="579" spans="1:31">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row>
    <row r="580" spans="1:31">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row>
    <row r="581" spans="1:31">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row>
    <row r="582" spans="1:31">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row>
    <row r="583" spans="1:31">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row>
    <row r="584" spans="1:31">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row>
    <row r="585" spans="1:31">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row>
    <row r="586" spans="1:31">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row>
    <row r="587" spans="1:31">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row>
    <row r="588" spans="1:31">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row>
    <row r="589" spans="1:31">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row>
    <row r="590" spans="1:31">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row>
    <row r="591" spans="1:31">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row>
    <row r="592" spans="1:31">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row>
    <row r="593" spans="1:31">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row>
    <row r="594" spans="1:31">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row>
    <row r="595" spans="1:31">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row>
    <row r="596" spans="1:31">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row>
    <row r="597" spans="1:31">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row>
    <row r="598" spans="1:31">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row>
    <row r="599" spans="1:31">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row>
    <row r="600" spans="1:31">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row>
    <row r="601" spans="1:31">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row>
    <row r="602" spans="1:31">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row>
    <row r="603" spans="1:31">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row>
    <row r="604" spans="1:31">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row>
    <row r="605" spans="1:31">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row>
    <row r="606" spans="1:31">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row>
    <row r="607" spans="1:31">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row>
    <row r="608" spans="1:31">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row>
    <row r="609" spans="1:31">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row>
    <row r="610" spans="1:31">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row>
    <row r="611" spans="1:31">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row>
    <row r="612" spans="1:31">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row>
    <row r="613" spans="1:31">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row>
    <row r="614" spans="1:31">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row>
    <row r="615" spans="1:31">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row>
    <row r="616" spans="1:31">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row>
    <row r="617" spans="1:31">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row>
    <row r="618" spans="1:31">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row>
    <row r="619" spans="1:31">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row>
    <row r="620" spans="1:31">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row>
    <row r="621" spans="1:31">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row>
    <row r="622" spans="1:31">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row>
    <row r="623" spans="1:31">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row>
    <row r="624" spans="1:31">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row>
    <row r="625" spans="1:31">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row>
    <row r="626" spans="1:31">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row>
    <row r="627" spans="1:31">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row>
    <row r="628" spans="1:31">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row>
    <row r="629" spans="1:31">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row>
    <row r="630" spans="1:31">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row>
    <row r="631" spans="1:31">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row>
    <row r="632" spans="1:31">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row>
    <row r="633" spans="1:31">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row>
    <row r="634" spans="1:31">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row>
    <row r="635" spans="1:31">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row>
    <row r="636" spans="1:31">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row>
    <row r="637" spans="1:31">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row>
    <row r="638" spans="1:31">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row>
    <row r="639" spans="1:31">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row>
    <row r="640" spans="1:31">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row>
    <row r="641" spans="1:31">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row>
    <row r="642" spans="1:31">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row>
    <row r="643" spans="1:31">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row>
    <row r="644" spans="1:31">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row>
    <row r="645" spans="1:31">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row>
    <row r="646" spans="1:31">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row>
    <row r="647" spans="1:31">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row>
    <row r="648" spans="1:31">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row>
    <row r="649" spans="1:31">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row>
    <row r="650" spans="1:31">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row>
    <row r="651" spans="1:31">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row>
    <row r="652" spans="1:31">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row>
    <row r="653" spans="1:31">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row>
    <row r="654" spans="1:31">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row>
    <row r="655" spans="1:31">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row>
    <row r="656" spans="1:31">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row>
    <row r="657" spans="1:31">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row>
    <row r="658" spans="1:31">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row>
    <row r="659" spans="1:31">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row>
    <row r="660" spans="1:31">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row>
    <row r="661" spans="1:31">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row>
    <row r="662" spans="1:31">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row>
    <row r="663" spans="1:31">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row>
    <row r="664" spans="1:31">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row>
    <row r="665" spans="1:31">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row>
    <row r="666" spans="1:31">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row>
    <row r="667" spans="1:31">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row>
    <row r="668" spans="1:31">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row>
    <row r="669" spans="1:31">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row>
    <row r="670" spans="1:31">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row>
    <row r="671" spans="1:31">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row>
    <row r="672" spans="1:31">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row>
    <row r="673" spans="1:31">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row>
    <row r="674" spans="1:31">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row>
    <row r="675" spans="1:31">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row>
    <row r="676" spans="1:31">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row>
    <row r="677" spans="1:31">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row>
    <row r="678" spans="1:31">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row>
    <row r="679" spans="1:31">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row>
    <row r="680" spans="1:31">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row>
    <row r="681" spans="1:31">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row>
    <row r="682" spans="1:31">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row>
    <row r="683" spans="1:31">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row>
    <row r="684" spans="1:31">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row>
    <row r="685" spans="1:31">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row>
    <row r="686" spans="1:31">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row>
    <row r="687" spans="1:31">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row>
    <row r="688" spans="1:31">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row>
    <row r="689" spans="1:31">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row>
    <row r="690" spans="1:31">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row>
    <row r="691" spans="1:31">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row>
    <row r="692" spans="1:31">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row>
    <row r="693" spans="1:31">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row>
    <row r="694" spans="1:31">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row>
    <row r="695" spans="1:31">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row>
    <row r="696" spans="1:31">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row>
    <row r="697" spans="1:31">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row>
    <row r="698" spans="1:31">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row>
    <row r="699" spans="1:31">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row>
    <row r="700" spans="1:31">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row>
    <row r="701" spans="1:31">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row>
    <row r="702" spans="1:31">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row>
    <row r="703" spans="1:31">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row>
    <row r="704" spans="1:31">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row>
    <row r="705" spans="1:31">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row>
    <row r="706" spans="1:31">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row>
    <row r="707" spans="1:31">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row>
    <row r="708" spans="1:31">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row>
    <row r="709" spans="1:31">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row>
    <row r="710" spans="1:31">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row>
    <row r="711" spans="1:31">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row>
    <row r="712" spans="1:31">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row>
    <row r="713" spans="1:31">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row>
    <row r="714" spans="1:31">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row>
    <row r="715" spans="1:31">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row>
    <row r="716" spans="1:31">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row>
    <row r="717" spans="1:31">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row>
    <row r="718" spans="1:31">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row>
    <row r="719" spans="1:31">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row>
    <row r="720" spans="1:31">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row>
    <row r="721" spans="1:31">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row>
    <row r="722" spans="1:31">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row>
    <row r="723" spans="1:31">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row>
    <row r="724" spans="1:31">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row>
    <row r="725" spans="1:31">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row>
    <row r="726" spans="1:31">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row>
    <row r="727" spans="1:31">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row>
    <row r="728" spans="1:31">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row>
    <row r="729" spans="1:31">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row>
    <row r="730" spans="1:31">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row>
    <row r="731" spans="1:31">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row>
    <row r="732" spans="1:31">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row>
    <row r="733" spans="1:31">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row>
    <row r="734" spans="1:31">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row>
    <row r="735" spans="1:31">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row>
    <row r="736" spans="1:31">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row>
    <row r="737" spans="1:31">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row>
    <row r="738" spans="1:31">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row>
    <row r="739" spans="1:31">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row>
    <row r="740" spans="1:31">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row>
    <row r="741" spans="1:31">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row>
    <row r="742" spans="1:31">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row>
    <row r="743" spans="1:31">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row>
    <row r="744" spans="1:31">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row>
    <row r="745" spans="1:31">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row>
    <row r="746" spans="1:31">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row>
    <row r="747" spans="1:31">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row>
    <row r="748" spans="1:31">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row>
    <row r="749" spans="1:31">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row>
    <row r="750" spans="1:31">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row>
    <row r="751" spans="1:31">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row>
    <row r="752" spans="1:31">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row>
    <row r="753" spans="1:31">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row>
    <row r="754" spans="1:31">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row>
    <row r="755" spans="1:31">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row>
    <row r="756" spans="1:31">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row>
    <row r="757" spans="1:31">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row>
    <row r="758" spans="1:31">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row>
    <row r="759" spans="1:31">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row>
    <row r="760" spans="1:31">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row>
    <row r="761" spans="1:31">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row>
    <row r="762" spans="1:31">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row>
    <row r="763" spans="1:31">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row>
    <row r="764" spans="1:31">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row>
    <row r="765" spans="1:31">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row>
    <row r="766" spans="1:31">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row>
    <row r="767" spans="1:31">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row>
    <row r="768" spans="1:31">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row>
    <row r="769" spans="1:31">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row>
    <row r="770" spans="1:31">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row>
    <row r="771" spans="1:31">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row>
    <row r="772" spans="1:31">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row>
    <row r="773" spans="1:31">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row>
    <row r="774" spans="1:31">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row>
    <row r="775" spans="1:31">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row>
    <row r="776" spans="1:31">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row>
    <row r="777" spans="1:31">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row>
    <row r="778" spans="1:31">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row>
    <row r="779" spans="1:31">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row>
    <row r="780" spans="1:31">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row>
    <row r="781" spans="1:31">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row>
    <row r="782" spans="1:31">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row>
    <row r="783" spans="1:31">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row>
    <row r="784" spans="1:31">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row>
    <row r="785" spans="1:31">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row>
    <row r="786" spans="1:31">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row>
    <row r="787" spans="1:31">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row>
    <row r="788" spans="1:31">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row>
    <row r="789" spans="1:31">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row>
    <row r="790" spans="1:31">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row>
    <row r="791" spans="1:31">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row>
    <row r="792" spans="1:31">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row>
    <row r="793" spans="1:31">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row>
    <row r="794" spans="1:31">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row>
    <row r="795" spans="1:31">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row>
    <row r="796" spans="1:31">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row>
    <row r="797" spans="1:31">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row>
    <row r="798" spans="1:31">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row>
    <row r="799" spans="1:31">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row>
    <row r="800" spans="1:31">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row>
    <row r="801" spans="1:31">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row>
    <row r="802" spans="1:31">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row>
    <row r="803" spans="1:31">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row>
    <row r="804" spans="1:31">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row>
    <row r="805" spans="1:31">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row>
    <row r="806" spans="1:31">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row>
    <row r="807" spans="1:31">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row>
    <row r="808" spans="1:31">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row>
    <row r="809" spans="1:31">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row>
    <row r="810" spans="1:31">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row>
    <row r="811" spans="1:31">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row>
    <row r="812" spans="1:31">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row>
    <row r="813" spans="1:31">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row>
    <row r="814" spans="1:31">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row>
    <row r="815" spans="1:31">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row>
    <row r="816" spans="1:31">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row>
    <row r="817" spans="1:31">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row>
    <row r="818" spans="1:31">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row>
    <row r="819" spans="1:31">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row>
    <row r="820" spans="1:31">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row>
    <row r="821" spans="1:31">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row>
    <row r="822" spans="1:31">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row>
    <row r="823" spans="1:31">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row>
    <row r="824" spans="1:31">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row>
    <row r="825" spans="1:31">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row>
    <row r="826" spans="1:31">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row>
    <row r="827" spans="1:31">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row>
    <row r="828" spans="1:31">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row>
    <row r="829" spans="1:31">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row>
    <row r="830" spans="1:31">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row>
    <row r="831" spans="1:31">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row>
    <row r="832" spans="1:31">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row>
    <row r="833" spans="1:31">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row>
    <row r="834" spans="1:31">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row>
    <row r="835" spans="1:31">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row>
    <row r="836" spans="1:31">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row>
    <row r="837" spans="1:31">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row>
    <row r="838" spans="1:31">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row>
    <row r="839" spans="1:31">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row>
    <row r="840" spans="1:31">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row>
    <row r="841" spans="1:31">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row>
    <row r="842" spans="1:31">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row>
    <row r="843" spans="1:31">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row>
    <row r="844" spans="1:31">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row>
    <row r="845" spans="1:31">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row>
    <row r="846" spans="1:31">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row>
    <row r="847" spans="1:31">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row>
    <row r="848" spans="1:31">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row>
    <row r="849" spans="1:31">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row>
    <row r="850" spans="1:31">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row>
    <row r="851" spans="1:31">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row>
    <row r="852" spans="1:31">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row>
    <row r="853" spans="1:31">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row>
    <row r="854" spans="1:31">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row>
    <row r="855" spans="1:31">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row>
    <row r="856" spans="1:31">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row>
    <row r="857" spans="1:31">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row>
    <row r="858" spans="1:31">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row>
    <row r="859" spans="1:31">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row>
    <row r="860" spans="1:31">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row>
    <row r="861" spans="1:31">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row>
    <row r="862" spans="1:31">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row>
    <row r="863" spans="1:31">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row>
    <row r="864" spans="1:31">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row>
    <row r="865" spans="1:31">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row>
    <row r="866" spans="1:31">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row>
    <row r="867" spans="1:31">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row>
    <row r="868" spans="1:31">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row>
    <row r="869" spans="1:31">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row>
    <row r="870" spans="1:31">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row>
    <row r="871" spans="1:31">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row>
    <row r="872" spans="1:31">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row>
    <row r="873" spans="1:31">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row>
    <row r="874" spans="1:31">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row>
    <row r="875" spans="1:31">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row>
    <row r="876" spans="1:31">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row>
    <row r="877" spans="1:31">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row>
    <row r="878" spans="1:31">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row>
    <row r="879" spans="1:31">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row>
    <row r="880" spans="1:31">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row>
    <row r="881" spans="1:31">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row>
    <row r="882" spans="1:31">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row>
    <row r="883" spans="1:31">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row>
    <row r="884" spans="1:31">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row>
    <row r="885" spans="1:31">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row>
    <row r="886" spans="1:31">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row>
    <row r="887" spans="1:31">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row>
    <row r="888" spans="1:31">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row>
    <row r="889" spans="1:31">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row>
    <row r="890" spans="1:31">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row>
    <row r="891" spans="1:31">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row>
    <row r="892" spans="1:31">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row>
    <row r="893" spans="1:31">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row>
    <row r="894" spans="1:31">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row>
    <row r="895" spans="1:31">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row>
    <row r="896" spans="1:31">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row>
    <row r="897" spans="1:31">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row>
    <row r="898" spans="1:31">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row>
    <row r="899" spans="1:31">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row>
    <row r="900" spans="1:31">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row>
    <row r="901" spans="1:31">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row>
    <row r="902" spans="1:31">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row>
    <row r="903" spans="1:31">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row>
    <row r="904" spans="1:31">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row>
    <row r="905" spans="1:31">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row>
    <row r="906" spans="1:31">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row>
    <row r="907" spans="1:31">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row>
    <row r="908" spans="1:31">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row>
    <row r="909" spans="1:31">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row>
    <row r="910" spans="1:31">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row>
    <row r="911" spans="1:31">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row>
    <row r="912" spans="1:31">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row>
    <row r="913" spans="1:31">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row>
    <row r="914" spans="1:31">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row>
    <row r="915" spans="1:31">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row>
    <row r="916" spans="1:31">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row>
    <row r="917" spans="1:31">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row>
    <row r="918" spans="1:31">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row>
    <row r="919" spans="1:31">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row>
    <row r="920" spans="1:31">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row>
    <row r="921" spans="1:31">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row>
    <row r="922" spans="1:31">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row>
    <row r="923" spans="1:31">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row>
    <row r="924" spans="1:31">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row>
    <row r="925" spans="1:31">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row>
    <row r="926" spans="1:31">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row>
    <row r="927" spans="1:31">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row>
    <row r="928" spans="1:31">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row>
    <row r="929" spans="1:31">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row>
    <row r="930" spans="1:31">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row>
    <row r="931" spans="1:31">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row>
    <row r="932" spans="1:31">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row>
    <row r="933" spans="1:31">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row>
    <row r="934" spans="1:31">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row>
    <row r="935" spans="1:31">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row>
    <row r="936" spans="1:31">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row>
    <row r="937" spans="1:31">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row>
    <row r="938" spans="1:31">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row>
    <row r="939" spans="1:31">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row>
    <row r="940" spans="1:31">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row>
    <row r="941" spans="1:31">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row>
    <row r="942" spans="1:31">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row>
    <row r="943" spans="1:31">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row>
    <row r="944" spans="1:31">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row>
    <row r="945" spans="1:31">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row>
    <row r="946" spans="1:31">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row>
    <row r="947" spans="1:31">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row>
    <row r="948" spans="1:31">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row>
    <row r="949" spans="1:31">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row>
    <row r="950" spans="1:31">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row>
    <row r="951" spans="1:31">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row>
    <row r="952" spans="1:31">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row>
    <row r="953" spans="1:31">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row>
    <row r="954" spans="1:31">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row>
    <row r="955" spans="1:31">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row>
    <row r="956" spans="1:31">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row>
    <row r="957" spans="1:31">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row>
    <row r="958" spans="1:31">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row>
    <row r="959" spans="1:31">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row>
    <row r="960" spans="1:31">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row>
    <row r="961" spans="1:31">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row>
    <row r="962" spans="1:31">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row>
    <row r="963" spans="1:31">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row>
    <row r="964" spans="1:31">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row>
    <row r="965" spans="1:31">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row>
    <row r="966" spans="1:31">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row>
    <row r="967" spans="1:31">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row>
    <row r="968" spans="1:31">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row>
    <row r="969" spans="1:31">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row>
    <row r="970" spans="1:31">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row>
    <row r="971" spans="1:31">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row>
    <row r="972" spans="1:31">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row>
    <row r="973" spans="1:31">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row>
    <row r="974" spans="1:31">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row>
    <row r="975" spans="1:31">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row>
    <row r="976" spans="1:31">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row>
    <row r="977" spans="1:31">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row>
    <row r="978" spans="1:31">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row>
    <row r="979" spans="1:31">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row>
    <row r="980" spans="1:31">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row>
    <row r="981" spans="1:31">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row>
    <row r="982" spans="1:31">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row>
    <row r="983" spans="1:31">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row>
    <row r="984" spans="1:31">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row>
    <row r="985" spans="1:31">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row>
    <row r="986" spans="1:31">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row>
    <row r="987" spans="1:31">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row>
    <row r="988" spans="1:31">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row>
    <row r="989" spans="1:31">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row>
    <row r="990" spans="1:31">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row>
    <row r="991" spans="1:31">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row>
    <row r="992" spans="1:31">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row>
    <row r="993" spans="1:31">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row>
    <row r="994" spans="1:31">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row>
    <row r="995" spans="1:31">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row>
    <row r="996" spans="1:31">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row>
    <row r="997" spans="1:31">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row>
    <row r="998" spans="1:31">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row>
    <row r="999" spans="1:31">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row>
    <row r="1000" spans="1:31">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row>
    <row r="1001" spans="1:31">
      <c r="A1001" s="49"/>
      <c r="B1001" s="49"/>
      <c r="C1001" s="49"/>
      <c r="D1001" s="49"/>
      <c r="E1001" s="49"/>
      <c r="F1001" s="49"/>
      <c r="G1001" s="49"/>
      <c r="H1001" s="49"/>
      <c r="I1001" s="49"/>
      <c r="J1001" s="49"/>
      <c r="K1001" s="49"/>
      <c r="L1001" s="49"/>
      <c r="M1001" s="49"/>
      <c r="N1001" s="49"/>
      <c r="O1001" s="49"/>
      <c r="P1001" s="49"/>
      <c r="Q1001" s="49"/>
      <c r="R1001" s="49"/>
      <c r="S1001" s="49"/>
      <c r="T1001" s="49"/>
      <c r="U1001" s="49"/>
      <c r="V1001" s="49"/>
      <c r="W1001" s="49"/>
      <c r="X1001" s="49"/>
      <c r="Y1001" s="49"/>
      <c r="Z1001" s="49"/>
      <c r="AA1001" s="49"/>
      <c r="AB1001" s="49"/>
      <c r="AC1001" s="49"/>
      <c r="AD1001" s="49"/>
      <c r="AE1001" s="49"/>
    </row>
    <row r="1002" spans="1:31">
      <c r="A1002" s="49"/>
      <c r="B1002" s="49"/>
      <c r="C1002" s="49"/>
      <c r="D1002" s="49"/>
      <c r="E1002" s="49"/>
      <c r="F1002" s="49"/>
      <c r="G1002" s="49"/>
      <c r="H1002" s="49"/>
      <c r="I1002" s="49"/>
      <c r="J1002" s="49"/>
      <c r="K1002" s="49"/>
      <c r="L1002" s="49"/>
      <c r="M1002" s="49"/>
      <c r="N1002" s="49"/>
      <c r="O1002" s="49"/>
      <c r="P1002" s="49"/>
      <c r="Q1002" s="49"/>
      <c r="R1002" s="49"/>
      <c r="S1002" s="49"/>
      <c r="T1002" s="49"/>
      <c r="U1002" s="49"/>
      <c r="V1002" s="49"/>
      <c r="W1002" s="49"/>
      <c r="X1002" s="49"/>
      <c r="Y1002" s="49"/>
      <c r="Z1002" s="49"/>
      <c r="AA1002" s="49"/>
      <c r="AB1002" s="49"/>
      <c r="AC1002" s="49"/>
      <c r="AD1002" s="49"/>
      <c r="AE1002" s="49"/>
    </row>
    <row r="1003" spans="1:31">
      <c r="A1003" s="49"/>
      <c r="B1003" s="49"/>
      <c r="C1003" s="49"/>
      <c r="D1003" s="49"/>
      <c r="E1003" s="49"/>
      <c r="F1003" s="49"/>
      <c r="G1003" s="49"/>
      <c r="H1003" s="49"/>
      <c r="I1003" s="49"/>
      <c r="J1003" s="49"/>
      <c r="K1003" s="49"/>
      <c r="L1003" s="49"/>
      <c r="M1003" s="49"/>
      <c r="N1003" s="49"/>
      <c r="O1003" s="49"/>
      <c r="P1003" s="49"/>
      <c r="Q1003" s="49"/>
      <c r="R1003" s="49"/>
      <c r="S1003" s="49"/>
      <c r="T1003" s="49"/>
      <c r="U1003" s="49"/>
      <c r="V1003" s="49"/>
      <c r="W1003" s="49"/>
      <c r="X1003" s="49"/>
      <c r="Y1003" s="49"/>
      <c r="Z1003" s="49"/>
      <c r="AA1003" s="49"/>
      <c r="AB1003" s="49"/>
      <c r="AC1003" s="49"/>
      <c r="AD1003" s="49"/>
      <c r="AE1003" s="49"/>
    </row>
    <row r="1004" spans="1:31">
      <c r="A1004" s="49"/>
      <c r="B1004" s="49"/>
      <c r="C1004" s="49"/>
      <c r="D1004" s="49"/>
      <c r="E1004" s="49"/>
      <c r="F1004" s="49"/>
      <c r="G1004" s="49"/>
      <c r="H1004" s="49"/>
      <c r="I1004" s="49"/>
      <c r="J1004" s="49"/>
      <c r="K1004" s="49"/>
      <c r="L1004" s="49"/>
      <c r="M1004" s="49"/>
      <c r="N1004" s="49"/>
      <c r="O1004" s="49"/>
      <c r="P1004" s="49"/>
      <c r="Q1004" s="49"/>
      <c r="R1004" s="49"/>
      <c r="S1004" s="49"/>
      <c r="T1004" s="49"/>
      <c r="U1004" s="49"/>
      <c r="V1004" s="49"/>
      <c r="W1004" s="49"/>
      <c r="X1004" s="49"/>
      <c r="Y1004" s="49"/>
      <c r="Z1004" s="49"/>
      <c r="AA1004" s="49"/>
      <c r="AB1004" s="49"/>
      <c r="AC1004" s="49"/>
      <c r="AD1004" s="49"/>
      <c r="AE1004" s="49"/>
    </row>
    <row r="1005" spans="1:31">
      <c r="A1005" s="49"/>
      <c r="B1005" s="49"/>
      <c r="C1005" s="49"/>
      <c r="D1005" s="49"/>
      <c r="E1005" s="49"/>
      <c r="F1005" s="49"/>
      <c r="G1005" s="49"/>
      <c r="H1005" s="49"/>
      <c r="I1005" s="49"/>
      <c r="J1005" s="49"/>
      <c r="K1005" s="49"/>
      <c r="L1005" s="49"/>
      <c r="M1005" s="49"/>
      <c r="N1005" s="49"/>
      <c r="O1005" s="49"/>
      <c r="P1005" s="49"/>
      <c r="Q1005" s="49"/>
      <c r="R1005" s="49"/>
      <c r="S1005" s="49"/>
      <c r="T1005" s="49"/>
      <c r="U1005" s="49"/>
      <c r="V1005" s="49"/>
      <c r="W1005" s="49"/>
      <c r="X1005" s="49"/>
      <c r="Y1005" s="49"/>
      <c r="Z1005" s="49"/>
      <c r="AA1005" s="49"/>
      <c r="AB1005" s="49"/>
      <c r="AC1005" s="49"/>
      <c r="AD1005" s="49"/>
      <c r="AE1005" s="49"/>
    </row>
    <row r="1006" spans="1:31">
      <c r="A1006" s="49"/>
      <c r="B1006" s="49"/>
      <c r="C1006" s="49"/>
      <c r="D1006" s="49"/>
      <c r="E1006" s="49"/>
      <c r="F1006" s="49"/>
      <c r="G1006" s="49"/>
      <c r="H1006" s="49"/>
      <c r="I1006" s="49"/>
      <c r="J1006" s="49"/>
      <c r="K1006" s="49"/>
      <c r="L1006" s="49"/>
      <c r="M1006" s="49"/>
      <c r="N1006" s="49"/>
      <c r="O1006" s="49"/>
      <c r="P1006" s="49"/>
      <c r="Q1006" s="49"/>
      <c r="R1006" s="49"/>
      <c r="S1006" s="49"/>
      <c r="T1006" s="49"/>
      <c r="U1006" s="49"/>
      <c r="V1006" s="49"/>
      <c r="W1006" s="49"/>
      <c r="X1006" s="49"/>
      <c r="Y1006" s="49"/>
      <c r="Z1006" s="49"/>
      <c r="AA1006" s="49"/>
      <c r="AB1006" s="49"/>
      <c r="AC1006" s="49"/>
      <c r="AD1006" s="49"/>
      <c r="AE1006" s="49"/>
    </row>
  </sheetData>
  <mergeCells count="104">
    <mergeCell ref="A44:A45"/>
    <mergeCell ref="B44:B45"/>
    <mergeCell ref="A46:B46"/>
    <mergeCell ref="C46:M46"/>
    <mergeCell ref="A47:B47"/>
    <mergeCell ref="C47:M47"/>
    <mergeCell ref="A64:A65"/>
    <mergeCell ref="A40:A41"/>
    <mergeCell ref="B40:B41"/>
    <mergeCell ref="F40:F41"/>
    <mergeCell ref="G40:G41"/>
    <mergeCell ref="C41:E41"/>
    <mergeCell ref="A42:A43"/>
    <mergeCell ref="B42:B43"/>
    <mergeCell ref="F42:F43"/>
    <mergeCell ref="G42:G43"/>
    <mergeCell ref="C43:E43"/>
    <mergeCell ref="A36:A37"/>
    <mergeCell ref="B36:B37"/>
    <mergeCell ref="F36:F37"/>
    <mergeCell ref="G36:G37"/>
    <mergeCell ref="C37:E37"/>
    <mergeCell ref="A38:A39"/>
    <mergeCell ref="B38:B39"/>
    <mergeCell ref="F38:F39"/>
    <mergeCell ref="G38:G39"/>
    <mergeCell ref="C39:E39"/>
    <mergeCell ref="A32:A33"/>
    <mergeCell ref="B32:B33"/>
    <mergeCell ref="F32:F33"/>
    <mergeCell ref="G32:G33"/>
    <mergeCell ref="C33:E33"/>
    <mergeCell ref="A34:A35"/>
    <mergeCell ref="B34:B35"/>
    <mergeCell ref="F34:F35"/>
    <mergeCell ref="G34:G35"/>
    <mergeCell ref="C35:E35"/>
    <mergeCell ref="A25:A27"/>
    <mergeCell ref="B25:B27"/>
    <mergeCell ref="F25:F27"/>
    <mergeCell ref="G25:G27"/>
    <mergeCell ref="A28:A29"/>
    <mergeCell ref="B28:B29"/>
    <mergeCell ref="G28:G29"/>
    <mergeCell ref="A30:A31"/>
    <mergeCell ref="B30:B31"/>
    <mergeCell ref="F30:F31"/>
    <mergeCell ref="G30:G31"/>
    <mergeCell ref="C31:E31"/>
    <mergeCell ref="A20:A21"/>
    <mergeCell ref="B20:B21"/>
    <mergeCell ref="F20:F21"/>
    <mergeCell ref="G20:G21"/>
    <mergeCell ref="C21:E21"/>
    <mergeCell ref="A22:A24"/>
    <mergeCell ref="B22:B24"/>
    <mergeCell ref="C22:C23"/>
    <mergeCell ref="D22:D23"/>
    <mergeCell ref="E22:E23"/>
    <mergeCell ref="F22:F24"/>
    <mergeCell ref="G22:G24"/>
    <mergeCell ref="C24:E24"/>
    <mergeCell ref="A16:A17"/>
    <mergeCell ref="B16:B17"/>
    <mergeCell ref="F16:F17"/>
    <mergeCell ref="G16:G17"/>
    <mergeCell ref="C17:E17"/>
    <mergeCell ref="A18:A19"/>
    <mergeCell ref="B18:B19"/>
    <mergeCell ref="F18:F19"/>
    <mergeCell ref="G18:G19"/>
    <mergeCell ref="C19:E19"/>
    <mergeCell ref="A10:A11"/>
    <mergeCell ref="B10:B11"/>
    <mergeCell ref="F10:F11"/>
    <mergeCell ref="G10:G11"/>
    <mergeCell ref="C11:E11"/>
    <mergeCell ref="A12:A13"/>
    <mergeCell ref="B12:B13"/>
    <mergeCell ref="C13:E13"/>
    <mergeCell ref="A14:A15"/>
    <mergeCell ref="B14:B15"/>
    <mergeCell ref="F14:F15"/>
    <mergeCell ref="G14:G15"/>
    <mergeCell ref="C15:E15"/>
    <mergeCell ref="A6:A7"/>
    <mergeCell ref="B6:B7"/>
    <mergeCell ref="F6:F7"/>
    <mergeCell ref="G6:G7"/>
    <mergeCell ref="C7:E7"/>
    <mergeCell ref="A8:A9"/>
    <mergeCell ref="B8:B9"/>
    <mergeCell ref="F8:F9"/>
    <mergeCell ref="G8:G9"/>
    <mergeCell ref="C9:E9"/>
    <mergeCell ref="A2:A3"/>
    <mergeCell ref="B2:B3"/>
    <mergeCell ref="F2:F3"/>
    <mergeCell ref="G2:G3"/>
    <mergeCell ref="C3:E3"/>
    <mergeCell ref="A4:A5"/>
    <mergeCell ref="B4:B5"/>
    <mergeCell ref="F4:F5"/>
    <mergeCell ref="G4:G5"/>
  </mergeCells>
  <phoneticPr fontId="3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家電一覽表</vt:lpstr>
      <vt:lpstr>空調專區一覽表</vt:lpstr>
      <vt:lpstr>家庭影音專區一覽表</vt:lpstr>
      <vt:lpstr>居家生活用品</vt:lpstr>
      <vt:lpstr>健康保養</vt:lpstr>
      <vt:lpstr>電話機</vt:lpstr>
      <vt:lpstr>遠程及偏遠地區</vt:lpstr>
      <vt:lpstr>南北營運處及實體通路處窗口名單</vt:lpstr>
      <vt:lpstr>安裝與配送原則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李翠雲</cp:lastModifiedBy>
  <dcterms:created xsi:type="dcterms:W3CDTF">2026-07-28T12:12:09Z</dcterms:created>
  <dcterms:modified xsi:type="dcterms:W3CDTF">2026-07-28T12:12:42Z</dcterms:modified>
</cp:coreProperties>
</file>